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omputerrepair-my.sharepoint.com/personal/adam_911it_com/Documents/Documents/Work/Presentations/Growth by Numbers/"/>
    </mc:Choice>
  </mc:AlternateContent>
  <xr:revisionPtr revIDLastSave="0" documentId="8_{2919CA8B-3B7F-47CC-ACC0-9ABDCDD957FD}" xr6:coauthVersionLast="47" xr6:coauthVersionMax="47" xr10:uidLastSave="{00000000-0000-0000-0000-000000000000}"/>
  <bookViews>
    <workbookView xWindow="-96" yWindow="-96" windowWidth="20928" windowHeight="12432" xr2:uid="{0D8AE9E6-A951-4DE0-BBBC-7505D3576BEC}"/>
  </bookViews>
  <sheets>
    <sheet name="Overview" sheetId="1" r:id="rId1"/>
    <sheet name="Costs" sheetId="14" r:id="rId2"/>
    <sheet name="Key" sheetId="7" r:id="rId3"/>
    <sheet name="January" sheetId="19" r:id="rId4"/>
    <sheet name="Feb" sheetId="16" r:id="rId5"/>
    <sheet name="March" sheetId="17" r:id="rId6"/>
    <sheet name="April" sheetId="20" r:id="rId7"/>
    <sheet name="May" sheetId="18" r:id="rId8"/>
    <sheet name="June" sheetId="15" r:id="rId9"/>
    <sheet name="July" sheetId="2" r:id="rId10"/>
    <sheet name="August" sheetId="9" r:id="rId11"/>
    <sheet name="September" sheetId="10" r:id="rId12"/>
    <sheet name="October" sheetId="11" r:id="rId13"/>
    <sheet name="November" sheetId="12" r:id="rId14"/>
    <sheet name="December" sheetId="13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Q20" i="14"/>
  <c r="H8" i="1"/>
  <c r="F27" i="19"/>
  <c r="F20" i="1"/>
  <c r="C10" i="17"/>
  <c r="C10" i="20"/>
  <c r="C10" i="18"/>
  <c r="C10" i="15"/>
  <c r="C10" i="2"/>
  <c r="C10" i="9"/>
  <c r="C10" i="10"/>
  <c r="C10" i="11"/>
  <c r="C10" i="12"/>
  <c r="C10" i="13"/>
  <c r="C10" i="16"/>
  <c r="C10" i="19"/>
  <c r="L21" i="14"/>
  <c r="M21" i="14" s="1"/>
  <c r="D20" i="14"/>
  <c r="D21" i="14"/>
  <c r="C20" i="13"/>
  <c r="C19" i="13"/>
  <c r="C20" i="12"/>
  <c r="C19" i="12"/>
  <c r="C20" i="11"/>
  <c r="C19" i="11"/>
  <c r="C20" i="10"/>
  <c r="C19" i="10"/>
  <c r="C20" i="9"/>
  <c r="C19" i="9"/>
  <c r="C20" i="2"/>
  <c r="C19" i="2"/>
  <c r="C19" i="15"/>
  <c r="C20" i="15"/>
  <c r="C20" i="18"/>
  <c r="C19" i="18"/>
  <c r="C20" i="20"/>
  <c r="C19" i="20"/>
  <c r="C20" i="17"/>
  <c r="C19" i="17"/>
  <c r="C19" i="16"/>
  <c r="C20" i="16"/>
  <c r="C20" i="19"/>
  <c r="C19" i="19"/>
  <c r="C9" i="13"/>
  <c r="C8" i="13"/>
  <c r="C7" i="13"/>
  <c r="C6" i="13"/>
  <c r="C9" i="12"/>
  <c r="C8" i="12"/>
  <c r="C7" i="12"/>
  <c r="C6" i="12"/>
  <c r="C9" i="11"/>
  <c r="C8" i="11"/>
  <c r="C7" i="11"/>
  <c r="C6" i="11"/>
  <c r="C9" i="10"/>
  <c r="C8" i="10"/>
  <c r="C7" i="10"/>
  <c r="C6" i="10"/>
  <c r="C9" i="9"/>
  <c r="C8" i="9"/>
  <c r="C7" i="9"/>
  <c r="C6" i="9"/>
  <c r="C9" i="2"/>
  <c r="C8" i="2"/>
  <c r="C7" i="2"/>
  <c r="C6" i="2"/>
  <c r="C9" i="15"/>
  <c r="C8" i="15"/>
  <c r="C7" i="15"/>
  <c r="C6" i="15"/>
  <c r="C9" i="18"/>
  <c r="C8" i="18"/>
  <c r="C7" i="18"/>
  <c r="C6" i="18"/>
  <c r="C9" i="20"/>
  <c r="C8" i="20"/>
  <c r="C7" i="20"/>
  <c r="C6" i="20"/>
  <c r="C9" i="17"/>
  <c r="C8" i="17"/>
  <c r="C7" i="17"/>
  <c r="C6" i="17"/>
  <c r="C9" i="16"/>
  <c r="C8" i="16"/>
  <c r="C7" i="16"/>
  <c r="C6" i="16"/>
  <c r="C9" i="19"/>
  <c r="C8" i="19"/>
  <c r="C7" i="19"/>
  <c r="C6" i="19"/>
  <c r="R20" i="14" l="1"/>
  <c r="R12" i="14"/>
  <c r="R11" i="14"/>
  <c r="R10" i="14"/>
  <c r="R9" i="14"/>
  <c r="R8" i="14"/>
  <c r="R7" i="14"/>
  <c r="R6" i="14"/>
  <c r="R13" i="14" l="1"/>
  <c r="L20" i="14" l="1"/>
  <c r="M20" i="14" s="1"/>
  <c r="L19" i="14"/>
  <c r="M19" i="14" s="1"/>
  <c r="M17" i="1"/>
  <c r="M16" i="1"/>
  <c r="M15" i="1"/>
  <c r="M14" i="1"/>
  <c r="M13" i="1"/>
  <c r="N13" i="1" s="1"/>
  <c r="M26" i="14" l="1"/>
  <c r="E24" i="20" l="1"/>
  <c r="E23" i="20"/>
  <c r="E22" i="20"/>
  <c r="E21" i="20"/>
  <c r="E20" i="20"/>
  <c r="E19" i="20"/>
  <c r="E14" i="20"/>
  <c r="C13" i="20"/>
  <c r="E13" i="20" s="1"/>
  <c r="E12" i="20"/>
  <c r="E11" i="20"/>
  <c r="E10" i="20"/>
  <c r="E9" i="20"/>
  <c r="E8" i="20"/>
  <c r="E7" i="20"/>
  <c r="E6" i="20"/>
  <c r="E24" i="19"/>
  <c r="E23" i="19"/>
  <c r="E22" i="19"/>
  <c r="E21" i="19"/>
  <c r="E20" i="19"/>
  <c r="E19" i="19"/>
  <c r="E14" i="19"/>
  <c r="C13" i="19"/>
  <c r="E13" i="19" s="1"/>
  <c r="E12" i="19"/>
  <c r="E11" i="19"/>
  <c r="E10" i="19"/>
  <c r="E9" i="19"/>
  <c r="E8" i="19"/>
  <c r="E7" i="19"/>
  <c r="E6" i="19"/>
  <c r="E24" i="18"/>
  <c r="E23" i="18"/>
  <c r="E22" i="18"/>
  <c r="E21" i="18"/>
  <c r="E20" i="18"/>
  <c r="E19" i="18"/>
  <c r="E14" i="18"/>
  <c r="C13" i="18"/>
  <c r="E13" i="18" s="1"/>
  <c r="E12" i="18"/>
  <c r="E11" i="18"/>
  <c r="E10" i="18"/>
  <c r="E9" i="18"/>
  <c r="E8" i="18"/>
  <c r="E7" i="18"/>
  <c r="E6" i="18"/>
  <c r="E24" i="17"/>
  <c r="E23" i="17"/>
  <c r="E22" i="17"/>
  <c r="E21" i="17"/>
  <c r="E20" i="17"/>
  <c r="E19" i="17"/>
  <c r="E14" i="17"/>
  <c r="C13" i="17"/>
  <c r="E13" i="17" s="1"/>
  <c r="E12" i="17"/>
  <c r="E11" i="17"/>
  <c r="E10" i="17"/>
  <c r="E9" i="17"/>
  <c r="E8" i="17"/>
  <c r="E7" i="17"/>
  <c r="E6" i="17"/>
  <c r="E24" i="16"/>
  <c r="E23" i="16"/>
  <c r="E22" i="16"/>
  <c r="E21" i="16"/>
  <c r="E20" i="16"/>
  <c r="E19" i="16"/>
  <c r="E14" i="16"/>
  <c r="C13" i="16"/>
  <c r="E13" i="16" s="1"/>
  <c r="E12" i="16"/>
  <c r="E11" i="16"/>
  <c r="E10" i="16"/>
  <c r="E9" i="16"/>
  <c r="E8" i="16"/>
  <c r="E7" i="16"/>
  <c r="E6" i="16"/>
  <c r="E24" i="15"/>
  <c r="E23" i="15"/>
  <c r="E22" i="15"/>
  <c r="E21" i="15"/>
  <c r="E20" i="15"/>
  <c r="E19" i="15"/>
  <c r="E14" i="15"/>
  <c r="C13" i="15"/>
  <c r="E13" i="15" s="1"/>
  <c r="E12" i="15"/>
  <c r="E11" i="15"/>
  <c r="E10" i="15"/>
  <c r="E9" i="15"/>
  <c r="E8" i="15"/>
  <c r="E7" i="15"/>
  <c r="E6" i="15"/>
  <c r="D7" i="1"/>
  <c r="I7" i="1"/>
  <c r="C14" i="1" s="1"/>
  <c r="N14" i="1" s="1"/>
  <c r="I8" i="1"/>
  <c r="I6" i="1"/>
  <c r="I5" i="1"/>
  <c r="I4" i="1"/>
  <c r="F21" i="14"/>
  <c r="F20" i="14"/>
  <c r="L7" i="14"/>
  <c r="M7" i="14" s="1"/>
  <c r="L8" i="14"/>
  <c r="M8" i="14" s="1"/>
  <c r="L6" i="14"/>
  <c r="M6" i="14" s="1"/>
  <c r="Q21" i="14" s="1"/>
  <c r="R21" i="14" s="1"/>
  <c r="F9" i="14"/>
  <c r="F10" i="14"/>
  <c r="F11" i="14"/>
  <c r="F12" i="14"/>
  <c r="F8" i="14"/>
  <c r="F7" i="14"/>
  <c r="F6" i="14"/>
  <c r="E24" i="13"/>
  <c r="E23" i="13"/>
  <c r="E22" i="13"/>
  <c r="E21" i="13"/>
  <c r="E20" i="13"/>
  <c r="E19" i="13"/>
  <c r="E14" i="13"/>
  <c r="C13" i="13"/>
  <c r="E13" i="13" s="1"/>
  <c r="E12" i="13"/>
  <c r="E11" i="13"/>
  <c r="E10" i="13"/>
  <c r="E9" i="13"/>
  <c r="E8" i="13"/>
  <c r="E7" i="13"/>
  <c r="E6" i="13"/>
  <c r="E24" i="12"/>
  <c r="E23" i="12"/>
  <c r="E22" i="12"/>
  <c r="E21" i="12"/>
  <c r="E20" i="12"/>
  <c r="E19" i="12"/>
  <c r="E14" i="12"/>
  <c r="C13" i="12"/>
  <c r="E13" i="12" s="1"/>
  <c r="E12" i="12"/>
  <c r="E11" i="12"/>
  <c r="E10" i="12"/>
  <c r="E9" i="12"/>
  <c r="E8" i="12"/>
  <c r="E7" i="12"/>
  <c r="E6" i="12"/>
  <c r="E24" i="11"/>
  <c r="E23" i="11"/>
  <c r="E22" i="11"/>
  <c r="E21" i="11"/>
  <c r="E20" i="11"/>
  <c r="E19" i="11"/>
  <c r="E14" i="11"/>
  <c r="C13" i="11"/>
  <c r="E13" i="11" s="1"/>
  <c r="E12" i="11"/>
  <c r="E11" i="11"/>
  <c r="E10" i="11"/>
  <c r="E9" i="11"/>
  <c r="E8" i="11"/>
  <c r="E7" i="11"/>
  <c r="E6" i="11"/>
  <c r="E24" i="10"/>
  <c r="E23" i="10"/>
  <c r="E22" i="10"/>
  <c r="E21" i="10"/>
  <c r="E20" i="10"/>
  <c r="E19" i="10"/>
  <c r="E14" i="10"/>
  <c r="C13" i="10"/>
  <c r="E13" i="10" s="1"/>
  <c r="E12" i="10"/>
  <c r="E11" i="10"/>
  <c r="E10" i="10"/>
  <c r="E9" i="10"/>
  <c r="E8" i="10"/>
  <c r="E7" i="10"/>
  <c r="E6" i="10"/>
  <c r="E24" i="9"/>
  <c r="E23" i="9"/>
  <c r="E22" i="9"/>
  <c r="E21" i="9"/>
  <c r="E20" i="9"/>
  <c r="E19" i="9"/>
  <c r="E14" i="9"/>
  <c r="C13" i="9"/>
  <c r="E13" i="9" s="1"/>
  <c r="E12" i="9"/>
  <c r="E11" i="9"/>
  <c r="E10" i="9"/>
  <c r="E9" i="9"/>
  <c r="E8" i="9"/>
  <c r="E7" i="9"/>
  <c r="E6" i="9"/>
  <c r="F13" i="1"/>
  <c r="I13" i="1" s="1"/>
  <c r="C13" i="2"/>
  <c r="E13" i="2" s="1"/>
  <c r="E23" i="2"/>
  <c r="E24" i="2"/>
  <c r="E20" i="2"/>
  <c r="E21" i="2"/>
  <c r="E22" i="2"/>
  <c r="E19" i="2"/>
  <c r="E11" i="2"/>
  <c r="E12" i="2"/>
  <c r="E14" i="2"/>
  <c r="E10" i="2"/>
  <c r="E7" i="2"/>
  <c r="E8" i="2"/>
  <c r="E9" i="2"/>
  <c r="E6" i="2"/>
  <c r="D8" i="1"/>
  <c r="D5" i="1"/>
  <c r="D6" i="1"/>
  <c r="D4" i="1"/>
  <c r="F13" i="14" l="1"/>
  <c r="Q19" i="14" s="1"/>
  <c r="R19" i="14" s="1"/>
  <c r="R22" i="14" s="1"/>
  <c r="R23" i="14" s="1"/>
  <c r="E27" i="19"/>
  <c r="C23" i="1"/>
  <c r="C24" i="1" s="1"/>
  <c r="C25" i="1" s="1"/>
  <c r="C26" i="1" s="1"/>
  <c r="C27" i="1" s="1"/>
  <c r="I14" i="1"/>
  <c r="I15" i="1" s="1"/>
  <c r="I16" i="1" s="1"/>
  <c r="I17" i="1" s="1"/>
  <c r="I23" i="1"/>
  <c r="I24" i="1" s="1"/>
  <c r="I25" i="1" s="1"/>
  <c r="I26" i="1" s="1"/>
  <c r="I27" i="1" s="1"/>
  <c r="H23" i="1"/>
  <c r="H24" i="1" s="1"/>
  <c r="H25" i="1" s="1"/>
  <c r="H26" i="1" s="1"/>
  <c r="H27" i="1" s="1"/>
  <c r="G23" i="1"/>
  <c r="G24" i="1" s="1"/>
  <c r="G25" i="1" s="1"/>
  <c r="G26" i="1" s="1"/>
  <c r="G27" i="1" s="1"/>
  <c r="F23" i="1"/>
  <c r="F24" i="1" s="1"/>
  <c r="F25" i="1" s="1"/>
  <c r="F26" i="1" s="1"/>
  <c r="F27" i="1" s="1"/>
  <c r="E23" i="1"/>
  <c r="E24" i="1" s="1"/>
  <c r="E25" i="1" s="1"/>
  <c r="E26" i="1" s="1"/>
  <c r="E27" i="1" s="1"/>
  <c r="D23" i="1"/>
  <c r="D24" i="1" s="1"/>
  <c r="D25" i="1" s="1"/>
  <c r="D26" i="1" s="1"/>
  <c r="D27" i="1" s="1"/>
  <c r="F32" i="1"/>
  <c r="C32" i="1"/>
  <c r="D32" i="1"/>
  <c r="E32" i="1"/>
  <c r="H32" i="1"/>
  <c r="G32" i="1"/>
  <c r="I32" i="1"/>
  <c r="C15" i="1"/>
  <c r="N15" i="1" s="1"/>
  <c r="F14" i="1"/>
  <c r="N23" i="1"/>
  <c r="N24" i="1" s="1"/>
  <c r="N25" i="1" s="1"/>
  <c r="N26" i="1" s="1"/>
  <c r="N27" i="1" s="1"/>
  <c r="M23" i="1"/>
  <c r="M24" i="1" s="1"/>
  <c r="M25" i="1" s="1"/>
  <c r="M26" i="1" s="1"/>
  <c r="M27" i="1" s="1"/>
  <c r="L23" i="1"/>
  <c r="L24" i="1" s="1"/>
  <c r="L25" i="1" s="1"/>
  <c r="L26" i="1" s="1"/>
  <c r="L27" i="1" s="1"/>
  <c r="K23" i="1"/>
  <c r="K24" i="1" s="1"/>
  <c r="K25" i="1" s="1"/>
  <c r="K26" i="1" s="1"/>
  <c r="K27" i="1" s="1"/>
  <c r="J23" i="1"/>
  <c r="M13" i="14"/>
  <c r="F23" i="14"/>
  <c r="L32" i="1"/>
  <c r="M32" i="1"/>
  <c r="N32" i="1"/>
  <c r="K32" i="1" l="1"/>
  <c r="J32" i="1"/>
  <c r="L33" i="1"/>
  <c r="D33" i="1"/>
  <c r="K33" i="1"/>
  <c r="C33" i="1"/>
  <c r="J33" i="1"/>
  <c r="I33" i="1"/>
  <c r="F33" i="1"/>
  <c r="E33" i="1"/>
  <c r="H33" i="1"/>
  <c r="G33" i="1"/>
  <c r="N33" i="1"/>
  <c r="M33" i="1"/>
  <c r="J34" i="1"/>
  <c r="C34" i="1"/>
  <c r="I34" i="1"/>
  <c r="H34" i="1"/>
  <c r="G34" i="1"/>
  <c r="F34" i="1"/>
  <c r="E34" i="1"/>
  <c r="D34" i="1"/>
  <c r="J24" i="1"/>
  <c r="J25" i="1" s="1"/>
  <c r="J26" i="1" s="1"/>
  <c r="J27" i="1" s="1"/>
  <c r="L13" i="1" s="1"/>
  <c r="L17" i="1"/>
  <c r="F15" i="1"/>
  <c r="C16" i="1"/>
  <c r="N16" i="1" s="1"/>
  <c r="M34" i="1"/>
  <c r="L34" i="1"/>
  <c r="K34" i="1"/>
  <c r="N34" i="1"/>
  <c r="K37" i="1" l="1"/>
  <c r="C37" i="1"/>
  <c r="N4" i="1" s="1"/>
  <c r="N5" i="1" s="1"/>
  <c r="N6" i="1" s="1"/>
  <c r="F37" i="1"/>
  <c r="G37" i="1"/>
  <c r="H37" i="1"/>
  <c r="D37" i="1"/>
  <c r="E37" i="1"/>
  <c r="L16" i="1"/>
  <c r="L15" i="1"/>
  <c r="J37" i="1"/>
  <c r="N37" i="1"/>
  <c r="M37" i="1"/>
  <c r="L37" i="1"/>
  <c r="I37" i="1"/>
  <c r="F16" i="1"/>
  <c r="C17" i="1"/>
  <c r="M4" i="1" l="1"/>
  <c r="M5" i="1" s="1"/>
  <c r="M6" i="1" s="1"/>
  <c r="F17" i="1"/>
  <c r="N17" i="1"/>
  <c r="L14" i="1"/>
</calcChain>
</file>

<file path=xl/sharedStrings.xml><?xml version="1.0" encoding="utf-8"?>
<sst xmlns="http://schemas.openxmlformats.org/spreadsheetml/2006/main" count="1027" uniqueCount="294">
  <si>
    <t>Current Year Stats</t>
  </si>
  <si>
    <t>Raw Leads</t>
  </si>
  <si>
    <t>Qualified</t>
  </si>
  <si>
    <t>Raw Leads Qualified</t>
  </si>
  <si>
    <t>FTA</t>
  </si>
  <si>
    <t>Qualified Leads Sat</t>
  </si>
  <si>
    <t>New Client</t>
  </si>
  <si>
    <t>FTA Close Percent</t>
  </si>
  <si>
    <t>New MRR</t>
  </si>
  <si>
    <t>Average New Client Size</t>
  </si>
  <si>
    <t>Total Cont</t>
  </si>
  <si>
    <t>Average Term Months</t>
  </si>
  <si>
    <t>Still Needed This Year</t>
  </si>
  <si>
    <t>Needed Each Month</t>
  </si>
  <si>
    <t>Need New MRR</t>
  </si>
  <si>
    <t>Needed New Clients</t>
  </si>
  <si>
    <t>Needed FTAs</t>
  </si>
  <si>
    <t>Needed Qualified Leads</t>
  </si>
  <si>
    <t>Needed Raw Leads</t>
  </si>
  <si>
    <t>Monthly Forcast</t>
  </si>
  <si>
    <t>Annual Forcast</t>
  </si>
  <si>
    <t>July</t>
  </si>
  <si>
    <t>August</t>
  </si>
  <si>
    <t>September</t>
  </si>
  <si>
    <t>October</t>
  </si>
  <si>
    <t>November</t>
  </si>
  <si>
    <t>December</t>
  </si>
  <si>
    <t>Total MRR</t>
  </si>
  <si>
    <t>Expected Raw Leads</t>
  </si>
  <si>
    <t>Total New Clients</t>
  </si>
  <si>
    <t>Expected Qualified Leads</t>
  </si>
  <si>
    <t>Total FTAs</t>
  </si>
  <si>
    <t>Expected FTAs</t>
  </si>
  <si>
    <t>Total Qualified Leads</t>
  </si>
  <si>
    <t>Expected New Clients</t>
  </si>
  <si>
    <t>Total Raw Leads</t>
  </si>
  <si>
    <t>Expected New MRR</t>
  </si>
  <si>
    <t>Campaign</t>
  </si>
  <si>
    <t>Labor</t>
  </si>
  <si>
    <t>Mailers</t>
  </si>
  <si>
    <t>SEO</t>
  </si>
  <si>
    <t>Ad-Words</t>
  </si>
  <si>
    <t>Totals</t>
  </si>
  <si>
    <t>Labor to Run Campaign</t>
  </si>
  <si>
    <t>Item</t>
  </si>
  <si>
    <t>Qty</t>
  </si>
  <si>
    <t>Cost</t>
  </si>
  <si>
    <t>Cost per Item</t>
  </si>
  <si>
    <t>Position</t>
  </si>
  <si>
    <t>Price</t>
  </si>
  <si>
    <t>Sub-Total</t>
  </si>
  <si>
    <t>Monthly Total</t>
  </si>
  <si>
    <t>Blue Padded Envelope</t>
  </si>
  <si>
    <t>Asprin Individual dose</t>
  </si>
  <si>
    <t>List Scrubber</t>
  </si>
  <si>
    <t>Postage Stamp</t>
  </si>
  <si>
    <t>Address Lable</t>
  </si>
  <si>
    <t>Return Address Lable</t>
  </si>
  <si>
    <t>Sticky Dot</t>
  </si>
  <si>
    <t>Printed and Stapled Letter</t>
  </si>
  <si>
    <t>Total</t>
  </si>
  <si>
    <t>Postcard</t>
  </si>
  <si>
    <t>Newsletter</t>
  </si>
  <si>
    <t>Simple MSP Marketing Plan</t>
  </si>
  <si>
    <t>"Free Consult" = Cybersecurity Risk Assessment, Network Audit, 10-Minute Call, Competitive Bid, 2-Free Hours, First Service Call Free, Demo, Initial Consultation, Quote, Etc.</t>
  </si>
  <si>
    <t>"Free Info" = Free Report, White Paper, eBook, Book, Checklist, Webinar, Video, Dark Web Report, Buyer's Guide, Industry Survey Or Research Report, Etc.</t>
  </si>
  <si>
    <t xml:space="preserve">WEEKLY </t>
  </si>
  <si>
    <t>Campaign Name:</t>
  </si>
  <si>
    <t>Purpose:</t>
  </si>
  <si>
    <t>Timing:</t>
  </si>
  <si>
    <t>List/Segment:</t>
  </si>
  <si>
    <t>Product/Service:</t>
  </si>
  <si>
    <t>Media:</t>
  </si>
  <si>
    <t>Offer:</t>
  </si>
  <si>
    <t>Description:</t>
  </si>
  <si>
    <t>MAP Infusionsoft Link:</t>
  </si>
  <si>
    <t>Dashboard Link:</t>
  </si>
  <si>
    <t>"Plant The Farm" Campaign: Aspirin, Bad Date, Etc.</t>
  </si>
  <si>
    <t>Lead Generation + List Building</t>
  </si>
  <si>
    <t>Weekly</t>
  </si>
  <si>
    <t>New Farm List</t>
  </si>
  <si>
    <t xml:space="preserve">IT Services </t>
  </si>
  <si>
    <t>Direct Mail + Phone + LinkedIn + E-mail</t>
  </si>
  <si>
    <t>Free Consult, Drop Down To Free Info</t>
  </si>
  <si>
    <t>Direct mail + phone follow up to a scrubbed, new list of suspects</t>
  </si>
  <si>
    <t>6-Month Reseed The Farm Prospecting Campaign</t>
  </si>
  <si>
    <t>Lead Generation + List Cleaning</t>
  </si>
  <si>
    <t>Farm List +  Unconverted Leads That Are 6+ Months Old</t>
  </si>
  <si>
    <t>Same (or similar) plant the farm campaign but to prospects who have not responded yet</t>
  </si>
  <si>
    <t>Cyber Security E-mail Tips</t>
  </si>
  <si>
    <t>Drip, Engagement</t>
  </si>
  <si>
    <t>Entire e-mail list</t>
  </si>
  <si>
    <t>N/A</t>
  </si>
  <si>
    <t>E-mail</t>
  </si>
  <si>
    <t xml:space="preserve">52 Weeks of Cyber Security Tips. </t>
  </si>
  <si>
    <t>Prospect Hopper System: Email Blog Post #1</t>
  </si>
  <si>
    <t>Drip, Lead Generation, Lead Reactivation</t>
  </si>
  <si>
    <t>Week 2</t>
  </si>
  <si>
    <t>Clients + Unconverted Leads Not Actively Engaged</t>
  </si>
  <si>
    <t>Varies</t>
  </si>
  <si>
    <t>E-mail and Blog</t>
  </si>
  <si>
    <t>Free Consult And/Or Free Information</t>
  </si>
  <si>
    <t>Landing page should have an offer (webinar, video, dark web scan, cyber assessment)</t>
  </si>
  <si>
    <t>Prospect Hopper System: Email Blog Post #2</t>
  </si>
  <si>
    <t>Week 4</t>
  </si>
  <si>
    <t>Social Media Posts - Prospecting</t>
  </si>
  <si>
    <t>Lead Generation, Lead Reactivation</t>
  </si>
  <si>
    <t>Once A Week</t>
  </si>
  <si>
    <t>Suspects, Subscribers</t>
  </si>
  <si>
    <t>IT Services</t>
  </si>
  <si>
    <t>Social Media</t>
  </si>
  <si>
    <t>Varies; Tie It Into Offers You're Currently Promoting</t>
  </si>
  <si>
    <t>Should Drive To A Landing Page For Free Information / Content Or An Assessment</t>
  </si>
  <si>
    <t>Social Media Posts - Engagement</t>
  </si>
  <si>
    <t>This is simply to drive comments and engagement</t>
  </si>
  <si>
    <t>YouTube Channel</t>
  </si>
  <si>
    <t>Short videos that have a link in the description to drive to more free content or consultation offer</t>
  </si>
  <si>
    <t>Retargeting</t>
  </si>
  <si>
    <t>Ongoing</t>
  </si>
  <si>
    <t>Website And Landing Page Visitors</t>
  </si>
  <si>
    <t>Social, Google Display</t>
  </si>
  <si>
    <t>This is an ongoing effort to capture "bounced" prospects to turn them into leads</t>
  </si>
  <si>
    <t>MONTHLY</t>
  </si>
  <si>
    <t>Prospect Hopper System: Postcard</t>
  </si>
  <si>
    <t>Monthly</t>
  </si>
  <si>
    <t>Farm List +  Unconverted Leads</t>
  </si>
  <si>
    <t>Monthly postcard</t>
  </si>
  <si>
    <t>SEO Campaign</t>
  </si>
  <si>
    <t>Drive Organic Search</t>
  </si>
  <si>
    <t>1-2 Times Per Month</t>
  </si>
  <si>
    <t>Various</t>
  </si>
  <si>
    <t>Website, SEO</t>
  </si>
  <si>
    <t>Posting an article, video and other content purely for SEO</t>
  </si>
  <si>
    <t>9-Word E-mail</t>
  </si>
  <si>
    <t>Drive Sales</t>
  </si>
  <si>
    <t>After A Prospect Goes Dark</t>
  </si>
  <si>
    <t>Unresponsive Prospects You've Quoted Recently</t>
  </si>
  <si>
    <t>Use this to get a prospect you've recently quoted to respond when they've "gone dark" and unresponsive</t>
  </si>
  <si>
    <t>Client Newsletter - Print</t>
  </si>
  <si>
    <t>Relationship, Referrals, Cross-Sell, Upsell</t>
  </si>
  <si>
    <t>All Clients</t>
  </si>
  <si>
    <t>Print newsletter</t>
  </si>
  <si>
    <t>Referral Reward, Upsell, Cross-Sell</t>
  </si>
  <si>
    <t>Feature a client of the month, your referral incentive plan, new services, engaging content</t>
  </si>
  <si>
    <t>Google My Business Update</t>
  </si>
  <si>
    <t>Lead Generation, SEO</t>
  </si>
  <si>
    <t>Google</t>
  </si>
  <si>
    <t>Call, Free Consult, Free Information</t>
  </si>
  <si>
    <t>Update a post or some other aspect of your Google My Business page</t>
  </si>
  <si>
    <t>Google Review Campaign</t>
  </si>
  <si>
    <t>Credibility, SEO</t>
  </si>
  <si>
    <t>Clients Who Haven't Provided A Review</t>
  </si>
  <si>
    <t>Review your client base and ask for a 5-star review when appropriate</t>
  </si>
  <si>
    <t>Additional Campaigns To Implement As Needed</t>
  </si>
  <si>
    <t>Referral Campaign Or Contest</t>
  </si>
  <si>
    <t>Current Clients, Your Business Network</t>
  </si>
  <si>
    <t>Reward For Giving A Referral; Varies</t>
  </si>
  <si>
    <t>Ask current clients, colleagues and vendors for introductions</t>
  </si>
  <si>
    <t>JV And Strategic Partnership Initiatives</t>
  </si>
  <si>
    <t>Suspects</t>
  </si>
  <si>
    <t>Can be a one-off or ongoing referral program</t>
  </si>
  <si>
    <t>Paid Ads, Social Media</t>
  </si>
  <si>
    <t>Facebook, LinkedIn, Instagram</t>
  </si>
  <si>
    <t>Coordinate this with whatever other marketing initiatives you're doing</t>
  </si>
  <si>
    <t>Pay-Per-Click Advertising</t>
  </si>
  <si>
    <t>Google, Bing, Digital Ads</t>
  </si>
  <si>
    <t>Offer varies based on search term; usually it will be driving direct to an appointment, but also should have free information offered</t>
  </si>
  <si>
    <t>Canvassing, 5-Around Drop</t>
  </si>
  <si>
    <t>Mini Shock-And-Awe Kit</t>
  </si>
  <si>
    <t>Prospecting in person</t>
  </si>
  <si>
    <t>Trade Shows, Sponsorship At Events</t>
  </si>
  <si>
    <t>Trade Show Booth, Speaking</t>
  </si>
  <si>
    <t>Have free information but attempt to book appointments in the booth</t>
  </si>
  <si>
    <t>Endorsed Mailings</t>
  </si>
  <si>
    <t>Can be a client, friend, vendor or JV partner</t>
  </si>
  <si>
    <t>Networking Events</t>
  </si>
  <si>
    <t>In Person</t>
  </si>
  <si>
    <t>The key is to work the event, have a memorable "business card" (coin, self-published book, gift, etc.)</t>
  </si>
  <si>
    <t>Public Speaking At Other People's Events</t>
  </si>
  <si>
    <t>In-Person Event</t>
  </si>
  <si>
    <t>Use this to drive prospects to an appointment using a consult offer</t>
  </si>
  <si>
    <t>Seminar, Workshop</t>
  </si>
  <si>
    <t>Lead Conversion, Sales</t>
  </si>
  <si>
    <t>Current Clients, Unconverted Leads</t>
  </si>
  <si>
    <t>Sell right at the event (product or assessment) or drive to a consult</t>
  </si>
  <si>
    <t>Webinar</t>
  </si>
  <si>
    <t>Sell right on the webinar (product or assessment) or drive to a consult</t>
  </si>
  <si>
    <t>QUARTERLY</t>
  </si>
  <si>
    <t>QBR/TBR</t>
  </si>
  <si>
    <t>Cross-Sell, Upsell, Referrals</t>
  </si>
  <si>
    <t>2-4 Times Per Year, Each Client</t>
  </si>
  <si>
    <t>Managed Clients</t>
  </si>
  <si>
    <t>In-Person</t>
  </si>
  <si>
    <t>Meet with each client to review security, projects and other needs</t>
  </si>
  <si>
    <t>Cross-Sell, Upsell Campaign</t>
  </si>
  <si>
    <t>Cross-Sell, Upsell</t>
  </si>
  <si>
    <t>Non-Managed Clients</t>
  </si>
  <si>
    <t>E-mail, Webinar, Sales Calls</t>
  </si>
  <si>
    <t>These are campaigns to upsell break-fix to managed, phone systems, cyber protections, etc.</t>
  </si>
  <si>
    <t>Review, Update And Refresh Website</t>
  </si>
  <si>
    <t>Quarterly</t>
  </si>
  <si>
    <t>Prospects</t>
  </si>
  <si>
    <t>Website</t>
  </si>
  <si>
    <t>Review and test all links, forms, phone numbers</t>
  </si>
  <si>
    <t>Testimonial Update, 5-Star Review Campaign</t>
  </si>
  <si>
    <t>General Marketing</t>
  </si>
  <si>
    <t>Quartery</t>
  </si>
  <si>
    <t>Clients</t>
  </si>
  <si>
    <t xml:space="preserve">E-mail   </t>
  </si>
  <si>
    <t>Request testimonials and 5-star reviews from current clients who you don't have one from</t>
  </si>
  <si>
    <t>Update Shock-And-Awe Materials</t>
  </si>
  <si>
    <t>Print, Electronic</t>
  </si>
  <si>
    <t>Review and update all materials as needed</t>
  </si>
  <si>
    <t>OCCASIONAL</t>
  </si>
  <si>
    <t>Client Appreciation Event</t>
  </si>
  <si>
    <t>Engagement, Referrals, Upsell, Cross-Sell</t>
  </si>
  <si>
    <t>Quarterly, Semi-Annual, Annual</t>
  </si>
  <si>
    <t>Current Clients</t>
  </si>
  <si>
    <t>The event itself</t>
  </si>
  <si>
    <t>Have a golf event, BBQ, movie night, etc.; invite clients and unconverted leads, JV partners</t>
  </si>
  <si>
    <t>Client Gift</t>
  </si>
  <si>
    <t>Engagement</t>
  </si>
  <si>
    <t>It will have more impact if not given only in December</t>
  </si>
  <si>
    <t>July Marketing Plan</t>
  </si>
  <si>
    <t># of Contacts</t>
  </si>
  <si>
    <t>Response Rate (History)</t>
  </si>
  <si>
    <t>Acrtual Raw Leads:</t>
  </si>
  <si>
    <t>Aspirin Week 1</t>
  </si>
  <si>
    <t>Farm List (A)</t>
  </si>
  <si>
    <t>Aspirin Week 2</t>
  </si>
  <si>
    <t>Aspirin Week 3</t>
  </si>
  <si>
    <t>Aspirin Week 4</t>
  </si>
  <si>
    <t>Farm List (All)</t>
  </si>
  <si>
    <t>Linked In Requests</t>
  </si>
  <si>
    <t>Mail Postcard</t>
  </si>
  <si>
    <t>Proposals that have not closed</t>
  </si>
  <si>
    <t>Switching is easy as 1 2 3</t>
  </si>
  <si>
    <t>Google Ad-Word Campaign</t>
  </si>
  <si>
    <t>August Marketing Plan</t>
  </si>
  <si>
    <t>Farm List (B)</t>
  </si>
  <si>
    <t>September Marketing Plan</t>
  </si>
  <si>
    <t>Farm List (C)</t>
  </si>
  <si>
    <t>October Marketing Plan</t>
  </si>
  <si>
    <t>Band Aid Week 1</t>
  </si>
  <si>
    <t>Band Aid Week 2</t>
  </si>
  <si>
    <t>Band Aid Week 3</t>
  </si>
  <si>
    <t>Band Aid Week 4</t>
  </si>
  <si>
    <t>November Marketing Plan</t>
  </si>
  <si>
    <t>December Marketing Plan</t>
  </si>
  <si>
    <t>Goal for 2023</t>
  </si>
  <si>
    <t>Last Year Stats</t>
  </si>
  <si>
    <t>June</t>
  </si>
  <si>
    <t>Feb</t>
  </si>
  <si>
    <t>March</t>
  </si>
  <si>
    <t>April</t>
  </si>
  <si>
    <t>May</t>
  </si>
  <si>
    <t>January</t>
  </si>
  <si>
    <t>January Marketing Plan</t>
  </si>
  <si>
    <t>Feb Marketing Plan</t>
  </si>
  <si>
    <t>March Marketing Plan</t>
  </si>
  <si>
    <t>April Marketing Plan</t>
  </si>
  <si>
    <t>May Marketing Plan</t>
  </si>
  <si>
    <t>June Marketing Plan</t>
  </si>
  <si>
    <t>Keap</t>
  </si>
  <si>
    <t>TMT</t>
  </si>
  <si>
    <t>Current</t>
  </si>
  <si>
    <t>% To Goal</t>
  </si>
  <si>
    <t>Tools for Marketing</t>
  </si>
  <si>
    <t>Tool</t>
  </si>
  <si>
    <t>Band-Aid Campaign</t>
  </si>
  <si>
    <t>Band-Aid Individual 2 x 4 inch</t>
  </si>
  <si>
    <t>Marketing Spend</t>
  </si>
  <si>
    <t>Goal Outlook</t>
  </si>
  <si>
    <t>Cost Per Lead</t>
  </si>
  <si>
    <t>Estimate</t>
  </si>
  <si>
    <t>Actual</t>
  </si>
  <si>
    <t>Lead Type</t>
  </si>
  <si>
    <t>Raw</t>
  </si>
  <si>
    <t>Subtotal</t>
  </si>
  <si>
    <t>Letters in mail</t>
  </si>
  <si>
    <t>SDR</t>
  </si>
  <si>
    <t>Admin</t>
  </si>
  <si>
    <t>Total cost for 1000 letters</t>
  </si>
  <si>
    <t>Cost per letter</t>
  </si>
  <si>
    <t>Monthly Mailers (Drip Marketing)</t>
  </si>
  <si>
    <t>Send Letters Each Week</t>
  </si>
  <si>
    <t>FarmList</t>
  </si>
  <si>
    <t>Labor Cost Per Letter (Aspirin)</t>
  </si>
  <si>
    <t>Dialer/SDR</t>
  </si>
  <si>
    <t>Serpa</t>
  </si>
  <si>
    <t>Campaigns Per Year</t>
  </si>
  <si>
    <t>Max number you can send each week</t>
  </si>
  <si>
    <t>Total Leads</t>
  </si>
  <si>
    <t>Aspirin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</si>
</sst>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indexed="18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b/>
      <sz val="12"/>
      <color theme="8" tint="-0.499984740745262"/>
      <name val="Arial"/>
      <family val="2"/>
    </font>
    <font>
      <b/>
      <sz val="11"/>
      <color theme="8" tint="-0.499984740745262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color rgb="FF1E1E1E"/>
      <name val="Segoe UI"/>
      <family val="2"/>
    </font>
    <font>
      <sz val="16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/>
      <top style="medium">
        <color indexed="22"/>
      </top>
      <bottom style="thin">
        <color indexed="22"/>
      </bottom>
      <diagonal/>
    </border>
    <border>
      <left/>
      <right/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medium">
        <color indexed="22"/>
      </left>
      <right/>
      <top style="thick">
        <color theme="3" tint="-0.499984740745262"/>
      </top>
      <bottom style="thin">
        <color indexed="22"/>
      </bottom>
      <diagonal/>
    </border>
    <border>
      <left/>
      <right/>
      <top style="thick">
        <color theme="3" tint="-0.49998474074526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24"/>
      </left>
      <right/>
      <top style="thin">
        <color indexed="22"/>
      </top>
      <bottom style="thin">
        <color indexed="22"/>
      </bottom>
      <diagonal/>
    </border>
    <border>
      <left style="medium">
        <color indexed="24"/>
      </left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2" fontId="0" fillId="0" borderId="0" xfId="0" applyNumberFormat="1"/>
    <xf numFmtId="0" fontId="4" fillId="0" borderId="0" xfId="0" applyFont="1"/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2" borderId="5" xfId="3" applyFont="1" applyBorder="1" applyAlignment="1" applyProtection="1">
      <alignment horizontal="left" vertical="top" wrapText="1"/>
      <protection locked="0"/>
    </xf>
    <xf numFmtId="0" fontId="7" fillId="2" borderId="5" xfId="3" applyFont="1" applyBorder="1" applyAlignment="1" applyProtection="1">
      <alignment vertical="top" wrapText="1"/>
      <protection locked="0"/>
    </xf>
    <xf numFmtId="0" fontId="7" fillId="2" borderId="6" xfId="3" applyFont="1" applyBorder="1" applyAlignment="1" applyProtection="1">
      <alignment horizontal="left" vertical="top" wrapText="1"/>
      <protection locked="0"/>
    </xf>
    <xf numFmtId="0" fontId="8" fillId="0" borderId="0" xfId="0" applyFont="1"/>
    <xf numFmtId="0" fontId="9" fillId="0" borderId="0" xfId="0" applyFont="1"/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Protection="1">
      <protection locked="0"/>
    </xf>
    <xf numFmtId="37" fontId="9" fillId="0" borderId="9" xfId="0" applyNumberFormat="1" applyFont="1" applyBorder="1" applyAlignment="1">
      <alignment horizontal="left"/>
    </xf>
    <xf numFmtId="37" fontId="9" fillId="0" borderId="10" xfId="0" applyNumberFormat="1" applyFont="1" applyBorder="1" applyAlignment="1">
      <alignment horizontal="left"/>
    </xf>
    <xf numFmtId="37" fontId="9" fillId="0" borderId="8" xfId="0" applyNumberFormat="1" applyFont="1" applyBorder="1" applyAlignment="1">
      <alignment horizontal="left"/>
    </xf>
    <xf numFmtId="37" fontId="9" fillId="0" borderId="7" xfId="0" applyNumberFormat="1" applyFont="1" applyBorder="1" applyAlignment="1">
      <alignment horizontal="left"/>
    </xf>
    <xf numFmtId="37" fontId="11" fillId="0" borderId="7" xfId="4" applyNumberFormat="1" applyFont="1" applyBorder="1" applyAlignment="1" applyProtection="1">
      <alignment horizontal="left"/>
    </xf>
    <xf numFmtId="0" fontId="9" fillId="0" borderId="0" xfId="0" applyFont="1" applyProtection="1">
      <protection locked="0"/>
    </xf>
    <xf numFmtId="37" fontId="9" fillId="0" borderId="4" xfId="0" applyNumberFormat="1" applyFont="1" applyBorder="1" applyAlignment="1">
      <alignment horizontal="left"/>
    </xf>
    <xf numFmtId="37" fontId="9" fillId="0" borderId="0" xfId="0" applyNumberFormat="1" applyFont="1" applyAlignment="1">
      <alignment horizontal="left"/>
    </xf>
    <xf numFmtId="37" fontId="11" fillId="0" borderId="4" xfId="4" applyNumberFormat="1" applyFont="1" applyBorder="1" applyAlignment="1" applyProtection="1">
      <alignment horizontal="left"/>
    </xf>
    <xf numFmtId="37" fontId="9" fillId="0" borderId="9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3" xfId="0" applyFont="1" applyBorder="1" applyAlignment="1">
      <alignment horizontal="left" vertical="center"/>
    </xf>
    <xf numFmtId="0" fontId="14" fillId="0" borderId="0" xfId="0" applyFont="1" applyProtection="1">
      <protection locked="0"/>
    </xf>
    <xf numFmtId="0" fontId="3" fillId="0" borderId="2" xfId="0" applyFont="1" applyBorder="1" applyAlignment="1">
      <alignment vertical="center" wrapText="1"/>
    </xf>
    <xf numFmtId="0" fontId="0" fillId="0" borderId="14" xfId="0" applyBorder="1"/>
    <xf numFmtId="2" fontId="0" fillId="0" borderId="14" xfId="0" applyNumberFormat="1" applyBorder="1"/>
    <xf numFmtId="44" fontId="0" fillId="0" borderId="14" xfId="1" applyFont="1" applyBorder="1"/>
    <xf numFmtId="2" fontId="16" fillId="4" borderId="14" xfId="0" applyNumberFormat="1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2" fontId="0" fillId="3" borderId="14" xfId="0" applyNumberFormat="1" applyFill="1" applyBorder="1"/>
    <xf numFmtId="9" fontId="0" fillId="3" borderId="14" xfId="2" applyFont="1" applyFill="1" applyBorder="1"/>
    <xf numFmtId="9" fontId="0" fillId="0" borderId="14" xfId="2" applyFont="1" applyBorder="1"/>
    <xf numFmtId="0" fontId="0" fillId="0" borderId="17" xfId="0" applyBorder="1"/>
    <xf numFmtId="2" fontId="0" fillId="0" borderId="18" xfId="0" applyNumberFormat="1" applyBorder="1"/>
    <xf numFmtId="0" fontId="0" fillId="3" borderId="17" xfId="0" applyFill="1" applyBorder="1"/>
    <xf numFmtId="2" fontId="0" fillId="3" borderId="18" xfId="0" applyNumberFormat="1" applyFill="1" applyBorder="1"/>
    <xf numFmtId="0" fontId="0" fillId="0" borderId="19" xfId="0" applyBorder="1"/>
    <xf numFmtId="2" fontId="0" fillId="0" borderId="20" xfId="0" applyNumberFormat="1" applyBorder="1"/>
    <xf numFmtId="0" fontId="0" fillId="0" borderId="18" xfId="0" applyBorder="1"/>
    <xf numFmtId="0" fontId="0" fillId="3" borderId="18" xfId="0" applyFill="1" applyBorder="1"/>
    <xf numFmtId="0" fontId="0" fillId="3" borderId="19" xfId="0" applyFill="1" applyBorder="1"/>
    <xf numFmtId="2" fontId="0" fillId="3" borderId="24" xfId="0" applyNumberFormat="1" applyFill="1" applyBorder="1"/>
    <xf numFmtId="0" fontId="0" fillId="3" borderId="20" xfId="0" applyFill="1" applyBorder="1"/>
    <xf numFmtId="0" fontId="15" fillId="4" borderId="17" xfId="0" applyFont="1" applyFill="1" applyBorder="1"/>
    <xf numFmtId="0" fontId="16" fillId="4" borderId="18" xfId="0" applyFont="1" applyFill="1" applyBorder="1" applyAlignment="1">
      <alignment horizontal="center"/>
    </xf>
    <xf numFmtId="44" fontId="0" fillId="0" borderId="24" xfId="1" applyFont="1" applyBorder="1"/>
    <xf numFmtId="44" fontId="0" fillId="0" borderId="20" xfId="1" applyFont="1" applyBorder="1"/>
    <xf numFmtId="44" fontId="0" fillId="0" borderId="18" xfId="1" applyFont="1" applyBorder="1"/>
    <xf numFmtId="44" fontId="0" fillId="0" borderId="0" xfId="0" applyNumberFormat="1"/>
    <xf numFmtId="0" fontId="2" fillId="5" borderId="14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0" fillId="3" borderId="14" xfId="0" applyFill="1" applyBorder="1"/>
    <xf numFmtId="44" fontId="0" fillId="3" borderId="18" xfId="1" applyFont="1" applyFill="1" applyBorder="1"/>
    <xf numFmtId="0" fontId="19" fillId="0" borderId="19" xfId="0" applyFont="1" applyBorder="1"/>
    <xf numFmtId="0" fontId="19" fillId="0" borderId="24" xfId="0" applyFont="1" applyBorder="1"/>
    <xf numFmtId="0" fontId="20" fillId="0" borderId="19" xfId="0" applyFont="1" applyBorder="1"/>
    <xf numFmtId="0" fontId="20" fillId="0" borderId="24" xfId="0" applyFont="1" applyBorder="1"/>
    <xf numFmtId="44" fontId="20" fillId="0" borderId="20" xfId="0" applyNumberFormat="1" applyFont="1" applyBorder="1"/>
    <xf numFmtId="44" fontId="0" fillId="3" borderId="14" xfId="1" applyFont="1" applyFill="1" applyBorder="1"/>
    <xf numFmtId="44" fontId="19" fillId="0" borderId="20" xfId="1" applyFont="1" applyBorder="1"/>
    <xf numFmtId="0" fontId="2" fillId="5" borderId="14" xfId="0" applyFont="1" applyFill="1" applyBorder="1"/>
    <xf numFmtId="0" fontId="2" fillId="5" borderId="17" xfId="0" applyFont="1" applyFill="1" applyBorder="1"/>
    <xf numFmtId="0" fontId="2" fillId="5" borderId="18" xfId="0" applyFont="1" applyFill="1" applyBorder="1"/>
    <xf numFmtId="0" fontId="19" fillId="3" borderId="19" xfId="0" applyFont="1" applyFill="1" applyBorder="1"/>
    <xf numFmtId="39" fontId="9" fillId="0" borderId="9" xfId="0" applyNumberFormat="1" applyFont="1" applyBorder="1" applyAlignment="1">
      <alignment horizontal="left"/>
    </xf>
    <xf numFmtId="39" fontId="9" fillId="0" borderId="7" xfId="0" applyNumberFormat="1" applyFont="1" applyBorder="1" applyAlignment="1">
      <alignment horizontal="left"/>
    </xf>
    <xf numFmtId="1" fontId="0" fillId="0" borderId="14" xfId="0" applyNumberFormat="1" applyBorder="1"/>
    <xf numFmtId="1" fontId="0" fillId="3" borderId="14" xfId="0" applyNumberFormat="1" applyFill="1" applyBorder="1"/>
    <xf numFmtId="14" fontId="0" fillId="0" borderId="0" xfId="0" applyNumberFormat="1"/>
    <xf numFmtId="14" fontId="22" fillId="0" borderId="0" xfId="0" applyNumberFormat="1" applyFont="1"/>
    <xf numFmtId="2" fontId="0" fillId="0" borderId="24" xfId="0" applyNumberFormat="1" applyBorder="1"/>
    <xf numFmtId="37" fontId="0" fillId="0" borderId="14" xfId="0" applyNumberFormat="1" applyBorder="1"/>
    <xf numFmtId="1" fontId="0" fillId="0" borderId="18" xfId="0" applyNumberFormat="1" applyBorder="1"/>
    <xf numFmtId="44" fontId="0" fillId="0" borderId="14" xfId="0" applyNumberFormat="1" applyBorder="1"/>
    <xf numFmtId="9" fontId="0" fillId="0" borderId="18" xfId="2" applyFont="1" applyBorder="1"/>
    <xf numFmtId="1" fontId="0" fillId="0" borderId="24" xfId="0" applyNumberFormat="1" applyBorder="1"/>
    <xf numFmtId="9" fontId="0" fillId="0" borderId="20" xfId="2" applyFont="1" applyBorder="1"/>
    <xf numFmtId="0" fontId="0" fillId="0" borderId="26" xfId="0" applyBorder="1"/>
    <xf numFmtId="44" fontId="0" fillId="0" borderId="27" xfId="1" applyFont="1" applyBorder="1"/>
    <xf numFmtId="0" fontId="21" fillId="0" borderId="19" xfId="0" applyFont="1" applyBorder="1"/>
    <xf numFmtId="0" fontId="21" fillId="0" borderId="24" xfId="0" applyFont="1" applyBorder="1"/>
    <xf numFmtId="44" fontId="21" fillId="0" borderId="20" xfId="1" applyFont="1" applyBorder="1"/>
    <xf numFmtId="0" fontId="25" fillId="4" borderId="17" xfId="0" applyFont="1" applyFill="1" applyBorder="1" applyAlignment="1">
      <alignment horizontal="center"/>
    </xf>
    <xf numFmtId="0" fontId="25" fillId="4" borderId="14" xfId="0" applyFont="1" applyFill="1" applyBorder="1" applyAlignment="1">
      <alignment horizontal="center"/>
    </xf>
    <xf numFmtId="0" fontId="25" fillId="4" borderId="18" xfId="0" applyFont="1" applyFill="1" applyBorder="1" applyAlignment="1">
      <alignment horizontal="center"/>
    </xf>
    <xf numFmtId="0" fontId="16" fillId="4" borderId="32" xfId="0" applyFont="1" applyFill="1" applyBorder="1" applyAlignment="1">
      <alignment horizontal="center"/>
    </xf>
    <xf numFmtId="0" fontId="16" fillId="4" borderId="28" xfId="0" applyFont="1" applyFill="1" applyBorder="1" applyAlignment="1">
      <alignment horizontal="center"/>
    </xf>
    <xf numFmtId="44" fontId="19" fillId="3" borderId="24" xfId="1" applyFont="1" applyFill="1" applyBorder="1"/>
    <xf numFmtId="44" fontId="19" fillId="3" borderId="20" xfId="1" applyFont="1" applyFill="1" applyBorder="1"/>
    <xf numFmtId="9" fontId="0" fillId="3" borderId="18" xfId="2" applyFont="1" applyFill="1" applyBorder="1"/>
    <xf numFmtId="0" fontId="16" fillId="0" borderId="33" xfId="0" applyFont="1" applyBorder="1" applyAlignment="1">
      <alignment horizontal="center"/>
    </xf>
    <xf numFmtId="1" fontId="0" fillId="0" borderId="0" xfId="0" applyNumberFormat="1"/>
    <xf numFmtId="44" fontId="0" fillId="0" borderId="0" xfId="1" applyFont="1" applyFill="1"/>
    <xf numFmtId="43" fontId="0" fillId="0" borderId="0" xfId="5" applyFont="1"/>
    <xf numFmtId="43" fontId="0" fillId="0" borderId="0" xfId="0" applyNumberFormat="1"/>
    <xf numFmtId="44" fontId="0" fillId="6" borderId="14" xfId="1" applyFont="1" applyFill="1" applyBorder="1"/>
    <xf numFmtId="44" fontId="0" fillId="6" borderId="24" xfId="1" applyFont="1" applyFill="1" applyBorder="1"/>
    <xf numFmtId="1" fontId="0" fillId="6" borderId="14" xfId="0" applyNumberFormat="1" applyFill="1" applyBorder="1"/>
    <xf numFmtId="44" fontId="0" fillId="6" borderId="18" xfId="1" applyFont="1" applyFill="1" applyBorder="1"/>
    <xf numFmtId="1" fontId="9" fillId="0" borderId="8" xfId="0" applyNumberFormat="1" applyFont="1" applyBorder="1" applyProtection="1">
      <protection locked="0"/>
    </xf>
    <xf numFmtId="0" fontId="9" fillId="6" borderId="8" xfId="0" applyFont="1" applyFill="1" applyBorder="1" applyProtection="1">
      <protection locked="0"/>
    </xf>
    <xf numFmtId="37" fontId="9" fillId="6" borderId="10" xfId="0" applyNumberFormat="1" applyFont="1" applyFill="1" applyBorder="1" applyAlignment="1">
      <alignment horizontal="left"/>
    </xf>
    <xf numFmtId="0" fontId="0" fillId="6" borderId="17" xfId="0" applyFill="1" applyBorder="1"/>
    <xf numFmtId="0" fontId="0" fillId="6" borderId="14" xfId="0" applyFill="1" applyBorder="1"/>
    <xf numFmtId="3" fontId="0" fillId="6" borderId="14" xfId="0" applyNumberFormat="1" applyFill="1" applyBorder="1"/>
    <xf numFmtId="0" fontId="17" fillId="0" borderId="15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2" fillId="3" borderId="11" xfId="0" applyFont="1" applyFill="1" applyBorder="1" applyAlignment="1" applyProtection="1">
      <alignment horizontal="left"/>
      <protection locked="0"/>
    </xf>
    <xf numFmtId="0" fontId="12" fillId="3" borderId="7" xfId="0" applyFont="1" applyFill="1" applyBorder="1" applyAlignment="1" applyProtection="1">
      <alignment horizontal="left"/>
      <protection locked="0"/>
    </xf>
    <xf numFmtId="17" fontId="6" fillId="0" borderId="12" xfId="0" applyNumberFormat="1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10" fontId="9" fillId="0" borderId="9" xfId="2" applyNumberFormat="1" applyFont="1" applyBorder="1" applyAlignment="1">
      <alignment horizontal="left"/>
    </xf>
    <xf numFmtId="10" fontId="9" fillId="0" borderId="7" xfId="2" applyNumberFormat="1" applyFont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15" fillId="4" borderId="26" xfId="0" applyFont="1" applyFill="1" applyBorder="1"/>
    <xf numFmtId="2" fontId="16" fillId="4" borderId="27" xfId="0" applyNumberFormat="1" applyFont="1" applyFill="1" applyBorder="1" applyAlignment="1">
      <alignment horizontal="center"/>
    </xf>
    <xf numFmtId="0" fontId="16" fillId="4" borderId="27" xfId="0" applyFont="1" applyFill="1" applyBorder="1" applyAlignment="1">
      <alignment horizontal="center"/>
    </xf>
    <xf numFmtId="1" fontId="0" fillId="6" borderId="14" xfId="0" applyNumberForma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25" fillId="4" borderId="14" xfId="0" applyFont="1" applyFill="1" applyBorder="1"/>
    <xf numFmtId="0" fontId="25" fillId="4" borderId="34" xfId="0" applyFont="1" applyFill="1" applyBorder="1" applyAlignment="1">
      <alignment horizontal="center"/>
    </xf>
    <xf numFmtId="2" fontId="0" fillId="6" borderId="14" xfId="0" applyNumberFormat="1" applyFill="1" applyBorder="1"/>
    <xf numFmtId="44" fontId="0" fillId="0" borderId="18" xfId="0" applyNumberFormat="1" applyBorder="1"/>
    <xf numFmtId="44" fontId="0" fillId="3" borderId="18" xfId="0" applyNumberFormat="1" applyFill="1" applyBorder="1"/>
    <xf numFmtId="44" fontId="0" fillId="0" borderId="20" xfId="0" applyNumberFormat="1" applyBorder="1"/>
  </cellXfs>
  <cellStyles count="6">
    <cellStyle name="Accent1" xfId="3" builtinId="29"/>
    <cellStyle name="Comma" xfId="5" builtinId="3"/>
    <cellStyle name="Currency" xfId="1" builtinId="4"/>
    <cellStyle name="Hyperlink" xfId="4" builtinId="8"/>
    <cellStyle name="Normal" xfId="0" builtinId="0"/>
    <cellStyle name="Percent" xfId="2" builtinId="5"/>
  </cellStyles>
  <dxfs count="4"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F261-23ED-40CB-8197-F929760E52A5}">
  <dimension ref="B1:P37"/>
  <sheetViews>
    <sheetView tabSelected="1" zoomScale="62" workbookViewId="0">
      <selection activeCell="H3" sqref="H3"/>
    </sheetView>
  </sheetViews>
  <sheetFormatPr defaultRowHeight="14.4" x14ac:dyDescent="0.55000000000000004"/>
  <cols>
    <col min="2" max="2" width="24.15625" customWidth="1"/>
    <col min="3" max="3" width="15.15625" style="1" customWidth="1"/>
    <col min="4" max="4" width="12.26171875" customWidth="1"/>
    <col min="5" max="5" width="23.26171875" customWidth="1"/>
    <col min="6" max="6" width="17.3125" customWidth="1"/>
    <col min="7" max="7" width="13" customWidth="1"/>
    <col min="8" max="8" width="19.15625" customWidth="1"/>
    <col min="9" max="9" width="14" customWidth="1"/>
    <col min="10" max="10" width="22.578125" customWidth="1"/>
    <col min="11" max="11" width="13.578125" customWidth="1"/>
    <col min="12" max="12" width="15.83984375" customWidth="1"/>
    <col min="13" max="13" width="12.578125" bestFit="1" customWidth="1"/>
    <col min="14" max="14" width="11.578125" bestFit="1" customWidth="1"/>
    <col min="15" max="15" width="12.578125" bestFit="1" customWidth="1"/>
    <col min="16" max="16" width="13.41796875" bestFit="1" customWidth="1"/>
  </cols>
  <sheetData>
    <row r="1" spans="2:14" ht="14.7" thickBot="1" x14ac:dyDescent="0.6">
      <c r="B1" s="77"/>
      <c r="C1" s="76"/>
    </row>
    <row r="2" spans="2:14" ht="23.1" x14ac:dyDescent="0.85">
      <c r="B2" s="121" t="s">
        <v>0</v>
      </c>
      <c r="C2" s="122"/>
      <c r="D2" s="122"/>
      <c r="E2" s="123"/>
      <c r="G2" s="121" t="s">
        <v>250</v>
      </c>
      <c r="H2" s="122"/>
      <c r="I2" s="122"/>
      <c r="J2" s="123"/>
      <c r="L2" s="113" t="s">
        <v>273</v>
      </c>
      <c r="M2" s="119"/>
      <c r="N2" s="120"/>
    </row>
    <row r="3" spans="2:14" x14ac:dyDescent="0.55000000000000004">
      <c r="B3" s="39" t="s">
        <v>1</v>
      </c>
      <c r="C3" s="105"/>
      <c r="D3" s="31"/>
      <c r="E3" s="45"/>
      <c r="G3" s="39" t="s">
        <v>1</v>
      </c>
      <c r="H3" s="150">
        <v>100</v>
      </c>
      <c r="I3" s="31"/>
      <c r="J3" s="45"/>
      <c r="L3" s="90" t="s">
        <v>276</v>
      </c>
      <c r="M3" s="91" t="s">
        <v>274</v>
      </c>
      <c r="N3" s="92" t="s">
        <v>275</v>
      </c>
    </row>
    <row r="4" spans="2:14" x14ac:dyDescent="0.55000000000000004">
      <c r="B4" s="41" t="s">
        <v>2</v>
      </c>
      <c r="C4" s="105"/>
      <c r="D4" s="37" t="e">
        <f>C4/C3</f>
        <v>#DIV/0!</v>
      </c>
      <c r="E4" s="46" t="s">
        <v>3</v>
      </c>
      <c r="G4" s="41" t="s">
        <v>2</v>
      </c>
      <c r="H4" s="150">
        <v>58</v>
      </c>
      <c r="I4" s="37">
        <f>H4/H3</f>
        <v>0.57999999999999996</v>
      </c>
      <c r="J4" s="46" t="s">
        <v>3</v>
      </c>
      <c r="L4" s="39" t="s">
        <v>277</v>
      </c>
      <c r="M4" s="81" t="e">
        <f>SUM(C37:N37)/SUM(C23:N23)</f>
        <v>#DIV/0!</v>
      </c>
      <c r="N4" s="151" t="e">
        <f ca="1">(C37*(TRUNC(YEARFRAC(TODAY(),DATE(2023,12,31))*12)))/C3</f>
        <v>#DIV/0!</v>
      </c>
    </row>
    <row r="5" spans="2:14" x14ac:dyDescent="0.55000000000000004">
      <c r="B5" s="39" t="s">
        <v>4</v>
      </c>
      <c r="C5" s="105"/>
      <c r="D5" s="38" t="e">
        <f t="shared" ref="D5:D6" si="0">C5/C4</f>
        <v>#DIV/0!</v>
      </c>
      <c r="E5" s="45" t="s">
        <v>5</v>
      </c>
      <c r="G5" s="39" t="s">
        <v>4</v>
      </c>
      <c r="H5" s="150">
        <v>37</v>
      </c>
      <c r="I5" s="38">
        <f t="shared" ref="I5:I6" si="1">H5/H4</f>
        <v>0.63793103448275867</v>
      </c>
      <c r="J5" s="45" t="s">
        <v>5</v>
      </c>
      <c r="L5" s="41" t="s">
        <v>2</v>
      </c>
      <c r="M5" s="66" t="e">
        <f>M4/I4</f>
        <v>#DIV/0!</v>
      </c>
      <c r="N5" s="152" t="e">
        <f ca="1">N4/D4</f>
        <v>#DIV/0!</v>
      </c>
    </row>
    <row r="6" spans="2:14" ht="14.7" thickBot="1" x14ac:dyDescent="0.6">
      <c r="B6" s="41" t="s">
        <v>6</v>
      </c>
      <c r="C6" s="105"/>
      <c r="D6" s="37" t="e">
        <f t="shared" si="0"/>
        <v>#DIV/0!</v>
      </c>
      <c r="E6" s="46" t="s">
        <v>7</v>
      </c>
      <c r="G6" s="41" t="s">
        <v>6</v>
      </c>
      <c r="H6" s="150">
        <v>13</v>
      </c>
      <c r="I6" s="37">
        <f t="shared" si="1"/>
        <v>0.35135135135135137</v>
      </c>
      <c r="J6" s="46" t="s">
        <v>7</v>
      </c>
      <c r="L6" s="43" t="s">
        <v>6</v>
      </c>
      <c r="M6" s="52" t="e">
        <f>M5/I6</f>
        <v>#DIV/0!</v>
      </c>
      <c r="N6" s="153" t="e">
        <f ca="1">N5/D6</f>
        <v>#DIV/0!</v>
      </c>
    </row>
    <row r="7" spans="2:14" x14ac:dyDescent="0.55000000000000004">
      <c r="B7" s="39" t="s">
        <v>8</v>
      </c>
      <c r="C7" s="103">
        <v>0</v>
      </c>
      <c r="D7" s="33" t="e">
        <f>C7/C6</f>
        <v>#DIV/0!</v>
      </c>
      <c r="E7" s="45" t="s">
        <v>9</v>
      </c>
      <c r="G7" s="39" t="s">
        <v>8</v>
      </c>
      <c r="H7" s="103">
        <v>22737</v>
      </c>
      <c r="I7" s="33">
        <f>H7/H6</f>
        <v>1749</v>
      </c>
      <c r="J7" s="45" t="s">
        <v>9</v>
      </c>
    </row>
    <row r="8" spans="2:14" ht="14.7" thickBot="1" x14ac:dyDescent="0.6">
      <c r="B8" s="47" t="s">
        <v>10</v>
      </c>
      <c r="C8" s="104">
        <f>C7*36</f>
        <v>0</v>
      </c>
      <c r="D8" s="48" t="e">
        <f>C8/C7</f>
        <v>#DIV/0!</v>
      </c>
      <c r="E8" s="49" t="s">
        <v>11</v>
      </c>
      <c r="G8" s="47" t="s">
        <v>10</v>
      </c>
      <c r="H8" s="104">
        <f>H7*36</f>
        <v>818532</v>
      </c>
      <c r="I8" s="48">
        <f>H8/H7</f>
        <v>36</v>
      </c>
      <c r="J8" s="49" t="s">
        <v>11</v>
      </c>
    </row>
    <row r="10" spans="2:14" ht="14.7" thickBot="1" x14ac:dyDescent="0.6"/>
    <row r="11" spans="2:14" ht="20.7" thickBot="1" x14ac:dyDescent="0.8">
      <c r="K11" s="116" t="s">
        <v>272</v>
      </c>
      <c r="L11" s="117"/>
      <c r="M11" s="117"/>
      <c r="N11" s="118"/>
    </row>
    <row r="12" spans="2:14" ht="20.7" thickBot="1" x14ac:dyDescent="0.8">
      <c r="B12" s="113" t="s">
        <v>249</v>
      </c>
      <c r="C12" s="120"/>
      <c r="E12" s="113" t="s">
        <v>12</v>
      </c>
      <c r="F12" s="120"/>
      <c r="H12" s="113" t="s">
        <v>13</v>
      </c>
      <c r="I12" s="120"/>
      <c r="K12" s="116" t="s">
        <v>20</v>
      </c>
      <c r="L12" s="118"/>
      <c r="M12" s="93" t="s">
        <v>265</v>
      </c>
      <c r="N12" s="94" t="s">
        <v>266</v>
      </c>
    </row>
    <row r="13" spans="2:14" x14ac:dyDescent="0.55000000000000004">
      <c r="B13" s="39" t="s">
        <v>14</v>
      </c>
      <c r="C13" s="106">
        <v>0</v>
      </c>
      <c r="E13" s="39" t="s">
        <v>14</v>
      </c>
      <c r="F13" s="54">
        <f>C13-C7</f>
        <v>0</v>
      </c>
      <c r="H13" s="39" t="s">
        <v>14</v>
      </c>
      <c r="I13" s="54">
        <f ca="1">F13/(TRUNC(YEARFRAC(TODAY(),DATE(2023,12,31))*12))</f>
        <v>0</v>
      </c>
      <c r="K13" s="85" t="s">
        <v>27</v>
      </c>
      <c r="L13" s="86">
        <f>SUM(C27:N27)</f>
        <v>0</v>
      </c>
      <c r="M13" s="81">
        <f>C7</f>
        <v>0</v>
      </c>
      <c r="N13" s="82" t="e">
        <f>M13/C13</f>
        <v>#DIV/0!</v>
      </c>
    </row>
    <row r="14" spans="2:14" x14ac:dyDescent="0.55000000000000004">
      <c r="B14" s="41" t="s">
        <v>15</v>
      </c>
      <c r="C14" s="42">
        <f>C13/I7</f>
        <v>0</v>
      </c>
      <c r="E14" s="41" t="s">
        <v>15</v>
      </c>
      <c r="F14" s="42">
        <f>C14-C6</f>
        <v>0</v>
      </c>
      <c r="H14" s="41" t="s">
        <v>15</v>
      </c>
      <c r="I14" s="42">
        <f ca="1">I13/I7</f>
        <v>0</v>
      </c>
      <c r="K14" s="41" t="s">
        <v>29</v>
      </c>
      <c r="L14" s="36">
        <f>C6+SUM(C26:N26)</f>
        <v>0</v>
      </c>
      <c r="M14" s="75">
        <f>C6</f>
        <v>0</v>
      </c>
      <c r="N14" s="97" t="e">
        <f t="shared" ref="N14:N16" si="2">M14/C14</f>
        <v>#DIV/0!</v>
      </c>
    </row>
    <row r="15" spans="2:14" x14ac:dyDescent="0.55000000000000004">
      <c r="B15" s="39" t="s">
        <v>16</v>
      </c>
      <c r="C15" s="40">
        <f>C14/I6</f>
        <v>0</v>
      </c>
      <c r="E15" s="39" t="s">
        <v>16</v>
      </c>
      <c r="F15" s="40">
        <f>C15-C5</f>
        <v>0</v>
      </c>
      <c r="H15" s="39" t="s">
        <v>16</v>
      </c>
      <c r="I15" s="40">
        <f ca="1">I14/I6</f>
        <v>0</v>
      </c>
      <c r="K15" s="39" t="s">
        <v>31</v>
      </c>
      <c r="L15" s="32">
        <f>C5+SUM(C25:N25)</f>
        <v>0</v>
      </c>
      <c r="M15" s="74">
        <f>C5</f>
        <v>0</v>
      </c>
      <c r="N15" s="82" t="e">
        <f t="shared" si="2"/>
        <v>#DIV/0!</v>
      </c>
    </row>
    <row r="16" spans="2:14" x14ac:dyDescent="0.55000000000000004">
      <c r="B16" s="41" t="s">
        <v>17</v>
      </c>
      <c r="C16" s="42">
        <f>C15/I5</f>
        <v>0</v>
      </c>
      <c r="E16" s="41" t="s">
        <v>17</v>
      </c>
      <c r="F16" s="42">
        <f>C16-C4</f>
        <v>0</v>
      </c>
      <c r="H16" s="41" t="s">
        <v>17</v>
      </c>
      <c r="I16" s="42">
        <f ca="1">I15/I5</f>
        <v>0</v>
      </c>
      <c r="K16" s="41" t="s">
        <v>33</v>
      </c>
      <c r="L16" s="36">
        <f>C4+SUM(C24:N24)</f>
        <v>0</v>
      </c>
      <c r="M16" s="75">
        <f>C4</f>
        <v>0</v>
      </c>
      <c r="N16" s="97" t="e">
        <f t="shared" si="2"/>
        <v>#DIV/0!</v>
      </c>
    </row>
    <row r="17" spans="2:16" ht="14.7" thickBot="1" x14ac:dyDescent="0.6">
      <c r="B17" s="43" t="s">
        <v>18</v>
      </c>
      <c r="C17" s="44">
        <f>C16/I4</f>
        <v>0</v>
      </c>
      <c r="E17" s="43" t="s">
        <v>18</v>
      </c>
      <c r="F17" s="44">
        <f>C17-C3</f>
        <v>0</v>
      </c>
      <c r="H17" s="43" t="s">
        <v>18</v>
      </c>
      <c r="I17" s="44">
        <f ca="1">I16/I4</f>
        <v>0</v>
      </c>
      <c r="K17" s="43" t="s">
        <v>35</v>
      </c>
      <c r="L17" s="78">
        <f>SUM(C23:N23)</f>
        <v>0</v>
      </c>
      <c r="M17" s="83">
        <f>C3</f>
        <v>0</v>
      </c>
      <c r="N17" s="84" t="e">
        <f>M17/C17</f>
        <v>#DIV/0!</v>
      </c>
    </row>
    <row r="19" spans="2:16" x14ac:dyDescent="0.55000000000000004">
      <c r="B19" s="91" t="s">
        <v>285</v>
      </c>
      <c r="C19" s="146">
        <v>0</v>
      </c>
      <c r="D19" s="91" t="s">
        <v>286</v>
      </c>
      <c r="E19" s="147">
        <v>0</v>
      </c>
      <c r="F19" s="148" t="s">
        <v>290</v>
      </c>
      <c r="G19" s="111">
        <v>0</v>
      </c>
    </row>
    <row r="20" spans="2:16" ht="14.7" thickBot="1" x14ac:dyDescent="0.6">
      <c r="B20" s="142"/>
      <c r="C20" s="141"/>
      <c r="D20" s="149" t="s">
        <v>291</v>
      </c>
      <c r="E20" s="149"/>
      <c r="F20" s="99" t="e">
        <f>E19/(52/G19)</f>
        <v>#DIV/0!</v>
      </c>
    </row>
    <row r="21" spans="2:16" ht="20.7" thickBot="1" x14ac:dyDescent="0.8">
      <c r="B21" s="116" t="s">
        <v>19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8"/>
    </row>
    <row r="22" spans="2:16" ht="20.399999999999999" x14ac:dyDescent="0.75">
      <c r="B22" s="143"/>
      <c r="C22" s="144" t="s">
        <v>256</v>
      </c>
      <c r="D22" s="145" t="s">
        <v>252</v>
      </c>
      <c r="E22" s="145" t="s">
        <v>253</v>
      </c>
      <c r="F22" s="145" t="s">
        <v>254</v>
      </c>
      <c r="G22" s="145" t="s">
        <v>255</v>
      </c>
      <c r="H22" s="145" t="s">
        <v>251</v>
      </c>
      <c r="I22" s="144" t="s">
        <v>21</v>
      </c>
      <c r="J22" s="145" t="s">
        <v>22</v>
      </c>
      <c r="K22" s="145" t="s">
        <v>23</v>
      </c>
      <c r="L22" s="145" t="s">
        <v>24</v>
      </c>
      <c r="M22" s="145" t="s">
        <v>25</v>
      </c>
      <c r="N22" s="94" t="s">
        <v>26</v>
      </c>
      <c r="O22" s="98"/>
      <c r="P22" s="55"/>
    </row>
    <row r="23" spans="2:16" x14ac:dyDescent="0.55000000000000004">
      <c r="B23" s="39" t="s">
        <v>28</v>
      </c>
      <c r="C23" s="74">
        <f>IF(January!F27=0,SUM(January!E6:E14)+SUM(January!E19:E25),January!F27)</f>
        <v>0</v>
      </c>
      <c r="D23" s="79">
        <f>SUM(Feb!E6:E14)+SUM(Feb!E19:E25)</f>
        <v>0</v>
      </c>
      <c r="E23" s="79">
        <f>SUM(March!E6:E14)+SUM(March!E19:E25)</f>
        <v>0</v>
      </c>
      <c r="F23" s="79">
        <f>SUM(April!E6:E14)+SUM(April!E19:E25)</f>
        <v>0</v>
      </c>
      <c r="G23" s="79">
        <f>SUM(May!E6:E14)+SUM(May!E19:E25)</f>
        <v>0</v>
      </c>
      <c r="H23" s="79">
        <f>SUM(June!E6:E14)+SUM(June!E19:E25)</f>
        <v>0</v>
      </c>
      <c r="I23" s="74">
        <f>SUM(July!E6:E14)+SUM(July!E19:E25)</f>
        <v>0</v>
      </c>
      <c r="J23" s="74">
        <f>SUM(August!E6:E14)+SUM(August!E19:E25)</f>
        <v>0</v>
      </c>
      <c r="K23" s="74">
        <f>SUM(September!E6:E14)+SUM(September!E19:E25)</f>
        <v>0</v>
      </c>
      <c r="L23" s="74">
        <f>SUM(October!E6:E14)+SUM(October!E19:E25)</f>
        <v>0</v>
      </c>
      <c r="M23" s="74">
        <f>SUM(November!E6:E14)+SUM(November!E19:E25)</f>
        <v>0</v>
      </c>
      <c r="N23" s="80">
        <f>SUM(December!E6:E14)+SUM(December!E19:E25)</f>
        <v>0</v>
      </c>
      <c r="O23" s="99"/>
    </row>
    <row r="24" spans="2:16" x14ac:dyDescent="0.55000000000000004">
      <c r="B24" s="41" t="s">
        <v>30</v>
      </c>
      <c r="C24" s="36">
        <f>C23*I4</f>
        <v>0</v>
      </c>
      <c r="D24" s="36">
        <f>D23*I4</f>
        <v>0</v>
      </c>
      <c r="E24" s="36">
        <f>E23*I4</f>
        <v>0</v>
      </c>
      <c r="F24" s="36">
        <f>F23*I4</f>
        <v>0</v>
      </c>
      <c r="G24" s="36">
        <f>G23*I4</f>
        <v>0</v>
      </c>
      <c r="H24" s="36">
        <f>H23*I4</f>
        <v>0</v>
      </c>
      <c r="I24" s="36">
        <f>I23*I4</f>
        <v>0</v>
      </c>
      <c r="J24" s="36">
        <f>J23*I4</f>
        <v>0</v>
      </c>
      <c r="K24" s="36">
        <f>K23*I4</f>
        <v>0</v>
      </c>
      <c r="L24" s="36">
        <f>L23*I4</f>
        <v>0</v>
      </c>
      <c r="M24" s="36">
        <f>M23*I4</f>
        <v>0</v>
      </c>
      <c r="N24" s="42">
        <f>N23*I4</f>
        <v>0</v>
      </c>
      <c r="O24" s="99"/>
      <c r="P24" s="101"/>
    </row>
    <row r="25" spans="2:16" x14ac:dyDescent="0.55000000000000004">
      <c r="B25" s="39" t="s">
        <v>32</v>
      </c>
      <c r="C25" s="32">
        <f>C24*I5</f>
        <v>0</v>
      </c>
      <c r="D25" s="32">
        <f>D24*I5</f>
        <v>0</v>
      </c>
      <c r="E25" s="32">
        <f>E24*I5</f>
        <v>0</v>
      </c>
      <c r="F25" s="32">
        <f>F24*I5</f>
        <v>0</v>
      </c>
      <c r="G25" s="32">
        <f>G24*I5</f>
        <v>0</v>
      </c>
      <c r="H25" s="32">
        <f>H24*I5</f>
        <v>0</v>
      </c>
      <c r="I25" s="32">
        <f>I24*I5</f>
        <v>0</v>
      </c>
      <c r="J25" s="32">
        <f>J24*I5</f>
        <v>0</v>
      </c>
      <c r="K25" s="32">
        <f>K24*I5</f>
        <v>0</v>
      </c>
      <c r="L25" s="32">
        <f>L24*I5</f>
        <v>0</v>
      </c>
      <c r="M25" s="32">
        <f>M24*I5</f>
        <v>0</v>
      </c>
      <c r="N25" s="40">
        <f>N24*I5</f>
        <v>0</v>
      </c>
      <c r="O25" s="99"/>
      <c r="P25" s="102"/>
    </row>
    <row r="26" spans="2:16" x14ac:dyDescent="0.55000000000000004">
      <c r="B26" s="41" t="s">
        <v>34</v>
      </c>
      <c r="C26" s="36">
        <f>C25*I6</f>
        <v>0</v>
      </c>
      <c r="D26" s="36">
        <f>D25*I6</f>
        <v>0</v>
      </c>
      <c r="E26" s="36">
        <f>E25*I6</f>
        <v>0</v>
      </c>
      <c r="F26" s="36">
        <f>F25*I6</f>
        <v>0</v>
      </c>
      <c r="G26" s="36">
        <f>G25*I6</f>
        <v>0</v>
      </c>
      <c r="H26" s="36">
        <f>H25*I6</f>
        <v>0</v>
      </c>
      <c r="I26" s="36">
        <f>I25*I6</f>
        <v>0</v>
      </c>
      <c r="J26" s="36">
        <f>J25*I6</f>
        <v>0</v>
      </c>
      <c r="K26" s="36">
        <f>K25*I6</f>
        <v>0</v>
      </c>
      <c r="L26" s="36">
        <f>L25*I6</f>
        <v>0</v>
      </c>
      <c r="M26" s="36">
        <f>M25*I6</f>
        <v>0</v>
      </c>
      <c r="N26" s="42">
        <f>N25*I6</f>
        <v>0</v>
      </c>
      <c r="O26" s="99"/>
    </row>
    <row r="27" spans="2:16" ht="14.7" thickBot="1" x14ac:dyDescent="0.6">
      <c r="B27" s="43" t="s">
        <v>36</v>
      </c>
      <c r="C27" s="52">
        <f>C26*I7</f>
        <v>0</v>
      </c>
      <c r="D27" s="52">
        <f>D26*I7</f>
        <v>0</v>
      </c>
      <c r="E27" s="52">
        <f>E26*I7</f>
        <v>0</v>
      </c>
      <c r="F27" s="52">
        <f>F26*I7</f>
        <v>0</v>
      </c>
      <c r="G27" s="52">
        <f>G26*I7</f>
        <v>0</v>
      </c>
      <c r="H27" s="52">
        <f>H26*I7</f>
        <v>0</v>
      </c>
      <c r="I27" s="52">
        <f>I26*I7</f>
        <v>0</v>
      </c>
      <c r="J27" s="52">
        <f>J26*I7</f>
        <v>0</v>
      </c>
      <c r="K27" s="52">
        <f>K26*I7</f>
        <v>0</v>
      </c>
      <c r="L27" s="52">
        <f>L26*I7</f>
        <v>0</v>
      </c>
      <c r="M27" s="52">
        <f>M26*I7</f>
        <v>0</v>
      </c>
      <c r="N27" s="53">
        <f>N26*I7</f>
        <v>0</v>
      </c>
      <c r="O27" s="100"/>
    </row>
    <row r="29" spans="2:16" ht="14.7" thickBot="1" x14ac:dyDescent="0.6"/>
    <row r="30" spans="2:16" ht="20.399999999999999" x14ac:dyDescent="0.75">
      <c r="B30" s="113" t="s">
        <v>271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5"/>
    </row>
    <row r="31" spans="2:16" ht="20.399999999999999" x14ac:dyDescent="0.75">
      <c r="B31" s="50"/>
      <c r="C31" s="34" t="s">
        <v>256</v>
      </c>
      <c r="D31" s="35" t="s">
        <v>252</v>
      </c>
      <c r="E31" s="35" t="s">
        <v>253</v>
      </c>
      <c r="F31" s="35" t="s">
        <v>254</v>
      </c>
      <c r="G31" s="35" t="s">
        <v>255</v>
      </c>
      <c r="H31" s="51" t="s">
        <v>251</v>
      </c>
      <c r="I31" s="34" t="s">
        <v>21</v>
      </c>
      <c r="J31" s="35" t="s">
        <v>22</v>
      </c>
      <c r="K31" s="35" t="s">
        <v>23</v>
      </c>
      <c r="L31" s="35" t="s">
        <v>24</v>
      </c>
      <c r="M31" s="35" t="s">
        <v>25</v>
      </c>
      <c r="N31" s="51" t="s">
        <v>26</v>
      </c>
    </row>
    <row r="32" spans="2:16" x14ac:dyDescent="0.55000000000000004">
      <c r="B32" s="39" t="s">
        <v>37</v>
      </c>
      <c r="C32" s="33">
        <f>(SUM(January!C6:C9)*Costs!F13)</f>
        <v>0</v>
      </c>
      <c r="D32" s="33">
        <f>(SUM(Feb!C6:C9)*Costs!F13)</f>
        <v>0</v>
      </c>
      <c r="E32" s="33">
        <f>(SUM(March!C6:C9)*Costs!F13)</f>
        <v>0</v>
      </c>
      <c r="F32" s="33">
        <f>(SUM(April!C6:C9)*Costs!F13)</f>
        <v>0</v>
      </c>
      <c r="G32" s="33">
        <f>(SUM(May!C6:C9)*Costs!F13)</f>
        <v>0</v>
      </c>
      <c r="H32" s="33">
        <f>(SUM(June!C6:C9)*Costs!F13)</f>
        <v>0</v>
      </c>
      <c r="I32" s="33">
        <f>(SUM(July!C6:C9)*Costs!F13)</f>
        <v>0</v>
      </c>
      <c r="J32" s="33">
        <f>(SUM(August!C6:C9)*Costs!F13)</f>
        <v>0</v>
      </c>
      <c r="K32" s="33">
        <f>(SUM(September!C6:C9)*Costs!F13)</f>
        <v>0</v>
      </c>
      <c r="L32" s="33">
        <f>(SUM(October!C6:C9)*Costs!F13)</f>
        <v>0</v>
      </c>
      <c r="M32" s="33">
        <f>(SUM(November!C6:C9)*Costs!F13)</f>
        <v>0</v>
      </c>
      <c r="N32" s="54">
        <f>(SUM(December!C6:C9)*Costs!F13)</f>
        <v>0</v>
      </c>
    </row>
    <row r="33" spans="2:15" x14ac:dyDescent="0.55000000000000004">
      <c r="B33" s="41" t="s">
        <v>38</v>
      </c>
      <c r="C33" s="66">
        <f>Costs!M13</f>
        <v>5033.3333333333339</v>
      </c>
      <c r="D33" s="66">
        <f>Costs!M13</f>
        <v>5033.3333333333339</v>
      </c>
      <c r="E33" s="66">
        <f>Costs!M13</f>
        <v>5033.3333333333339</v>
      </c>
      <c r="F33" s="66">
        <f>Costs!M13</f>
        <v>5033.3333333333339</v>
      </c>
      <c r="G33" s="66">
        <f>Costs!M13</f>
        <v>5033.3333333333339</v>
      </c>
      <c r="H33" s="66">
        <f>Costs!M13</f>
        <v>5033.3333333333339</v>
      </c>
      <c r="I33" s="66">
        <f>Costs!M13</f>
        <v>5033.3333333333339</v>
      </c>
      <c r="J33" s="66">
        <f>Costs!M13</f>
        <v>5033.3333333333339</v>
      </c>
      <c r="K33" s="66">
        <f>Costs!M13</f>
        <v>5033.3333333333339</v>
      </c>
      <c r="L33" s="66">
        <f>Costs!M13</f>
        <v>5033.3333333333339</v>
      </c>
      <c r="M33" s="66">
        <f>Costs!M13</f>
        <v>5033.3333333333339</v>
      </c>
      <c r="N33" s="60">
        <f>Costs!M13</f>
        <v>5033.3333333333339</v>
      </c>
    </row>
    <row r="34" spans="2:15" x14ac:dyDescent="0.55000000000000004">
      <c r="B34" s="39" t="s">
        <v>39</v>
      </c>
      <c r="C34" s="33">
        <f>Costs!F23</f>
        <v>0</v>
      </c>
      <c r="D34" s="33">
        <f>Costs!F23</f>
        <v>0</v>
      </c>
      <c r="E34" s="33">
        <f>Costs!F23</f>
        <v>0</v>
      </c>
      <c r="F34" s="33">
        <f>Costs!F23</f>
        <v>0</v>
      </c>
      <c r="G34" s="33">
        <f>Costs!F23</f>
        <v>0</v>
      </c>
      <c r="H34" s="33">
        <f>Costs!F23</f>
        <v>0</v>
      </c>
      <c r="I34" s="33">
        <f>Costs!F23</f>
        <v>0</v>
      </c>
      <c r="J34" s="33">
        <f>Costs!F23</f>
        <v>0</v>
      </c>
      <c r="K34" s="33">
        <f>Costs!F23</f>
        <v>0</v>
      </c>
      <c r="L34" s="33">
        <f>Costs!F23</f>
        <v>0</v>
      </c>
      <c r="M34" s="33">
        <f>Costs!F23</f>
        <v>0</v>
      </c>
      <c r="N34" s="54">
        <f>Costs!F23</f>
        <v>0</v>
      </c>
    </row>
    <row r="35" spans="2:15" x14ac:dyDescent="0.55000000000000004">
      <c r="B35" s="41" t="s">
        <v>40</v>
      </c>
      <c r="C35" s="103">
        <v>0</v>
      </c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</row>
    <row r="36" spans="2:15" x14ac:dyDescent="0.55000000000000004">
      <c r="B36" s="39" t="s">
        <v>41</v>
      </c>
      <c r="C36" s="103">
        <v>0</v>
      </c>
      <c r="D36" s="103">
        <v>0</v>
      </c>
      <c r="E36" s="103">
        <v>0</v>
      </c>
      <c r="F36" s="103">
        <v>0</v>
      </c>
      <c r="G36" s="103">
        <v>0</v>
      </c>
      <c r="H36" s="103">
        <v>0</v>
      </c>
      <c r="I36" s="103">
        <v>0</v>
      </c>
      <c r="J36" s="103"/>
      <c r="K36" s="103">
        <v>0</v>
      </c>
      <c r="L36" s="103">
        <v>0</v>
      </c>
      <c r="M36" s="103">
        <v>0</v>
      </c>
      <c r="N36" s="106">
        <v>0</v>
      </c>
    </row>
    <row r="37" spans="2:15" ht="14.7" thickBot="1" x14ac:dyDescent="0.6">
      <c r="B37" s="71" t="s">
        <v>42</v>
      </c>
      <c r="C37" s="95">
        <f>SUM(C32:C36)</f>
        <v>5033.3333333333339</v>
      </c>
      <c r="D37" s="95">
        <f t="shared" ref="D37:N37" si="3">SUM(D32:D36)</f>
        <v>5033.3333333333339</v>
      </c>
      <c r="E37" s="95">
        <f t="shared" si="3"/>
        <v>5033.3333333333339</v>
      </c>
      <c r="F37" s="95">
        <f t="shared" si="3"/>
        <v>5033.3333333333339</v>
      </c>
      <c r="G37" s="95">
        <f t="shared" si="3"/>
        <v>5033.3333333333339</v>
      </c>
      <c r="H37" s="95">
        <f t="shared" si="3"/>
        <v>5033.3333333333339</v>
      </c>
      <c r="I37" s="95">
        <f t="shared" si="3"/>
        <v>5033.3333333333339</v>
      </c>
      <c r="J37" s="95">
        <f t="shared" si="3"/>
        <v>5033.3333333333339</v>
      </c>
      <c r="K37" s="95">
        <f t="shared" si="3"/>
        <v>5033.3333333333339</v>
      </c>
      <c r="L37" s="95">
        <f t="shared" si="3"/>
        <v>5033.3333333333339</v>
      </c>
      <c r="M37" s="95">
        <f t="shared" si="3"/>
        <v>5033.3333333333339</v>
      </c>
      <c r="N37" s="96">
        <f t="shared" si="3"/>
        <v>5033.3333333333339</v>
      </c>
      <c r="O37" s="55"/>
    </row>
  </sheetData>
  <mergeCells count="11">
    <mergeCell ref="B30:N30"/>
    <mergeCell ref="K11:N11"/>
    <mergeCell ref="L2:N2"/>
    <mergeCell ref="G2:J2"/>
    <mergeCell ref="B2:E2"/>
    <mergeCell ref="K12:L12"/>
    <mergeCell ref="B12:C12"/>
    <mergeCell ref="E12:F12"/>
    <mergeCell ref="H12:I12"/>
    <mergeCell ref="B21:N21"/>
    <mergeCell ref="D20:E20"/>
  </mergeCells>
  <conditionalFormatting sqref="E19">
    <cfRule type="cellIs" dxfId="3" priority="4" operator="lessThan">
      <formula>(52/$G$19)*$C$19</formula>
    </cfRule>
  </conditionalFormatting>
  <conditionalFormatting sqref="F20">
    <cfRule type="cellIs" dxfId="2" priority="2" operator="lessThan">
      <formula>$C$19</formula>
    </cfRule>
    <cfRule type="cellIs" dxfId="1" priority="3" operator="greaterThan">
      <formula>$C$19</formula>
    </cfRule>
    <cfRule type="containsErrors" dxfId="0" priority="5">
      <formula>ISERROR(F20)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6A11A-E9C2-4E1F-8E49-FABF8574B039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223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227</v>
      </c>
      <c r="B6" s="15" t="s">
        <v>228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229</v>
      </c>
      <c r="B7" s="15" t="s">
        <v>228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230</v>
      </c>
      <c r="B8" s="15" t="s">
        <v>228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231</v>
      </c>
      <c r="B9" s="15" t="s">
        <v>228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228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228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3965-93FA-4B81-9763-E017A837F257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238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227</v>
      </c>
      <c r="B6" s="15" t="s">
        <v>239</v>
      </c>
      <c r="C6" s="107">
        <f>Overview!C19</f>
        <v>0</v>
      </c>
      <c r="D6" s="139">
        <v>1.4999999999999999E-2</v>
      </c>
      <c r="E6" s="17">
        <f>C6*D6</f>
        <v>0</v>
      </c>
      <c r="F6" s="18">
        <v>2</v>
      </c>
      <c r="G6" s="16"/>
      <c r="H6" s="19"/>
      <c r="I6" s="20"/>
      <c r="J6" s="20"/>
    </row>
    <row r="7" spans="1:16" x14ac:dyDescent="0.55000000000000004">
      <c r="A7" s="15" t="s">
        <v>229</v>
      </c>
      <c r="B7" s="15" t="s">
        <v>239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>
        <v>2</v>
      </c>
      <c r="G7" s="16"/>
      <c r="H7" s="19"/>
      <c r="I7" s="20"/>
      <c r="J7" s="20"/>
    </row>
    <row r="8" spans="1:16" x14ac:dyDescent="0.55000000000000004">
      <c r="A8" s="15" t="s">
        <v>230</v>
      </c>
      <c r="B8" s="15" t="s">
        <v>239</v>
      </c>
      <c r="C8" s="107">
        <f>Overview!C19</f>
        <v>0</v>
      </c>
      <c r="D8" s="139">
        <v>1.4999999999999999E-2</v>
      </c>
      <c r="E8" s="17">
        <f t="shared" si="0"/>
        <v>0</v>
      </c>
      <c r="F8" s="18">
        <v>4</v>
      </c>
      <c r="G8" s="16"/>
      <c r="H8" s="19"/>
      <c r="I8" s="20"/>
      <c r="J8" s="20"/>
    </row>
    <row r="9" spans="1:16" x14ac:dyDescent="0.55000000000000004">
      <c r="A9" s="15" t="s">
        <v>231</v>
      </c>
      <c r="B9" s="15" t="s">
        <v>239</v>
      </c>
      <c r="C9" s="107">
        <f>Overview!C19</f>
        <v>0</v>
      </c>
      <c r="D9" s="139">
        <v>1.4999999999999999E-2</v>
      </c>
      <c r="E9" s="17">
        <f t="shared" si="0"/>
        <v>0</v>
      </c>
      <c r="F9" s="18">
        <v>5</v>
      </c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239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239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8B38-28EA-4BE2-A7BD-867784B79F6E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240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227</v>
      </c>
      <c r="B6" s="15" t="s">
        <v>241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229</v>
      </c>
      <c r="B7" s="15" t="s">
        <v>241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230</v>
      </c>
      <c r="B8" s="15" t="s">
        <v>241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231</v>
      </c>
      <c r="B9" s="15" t="s">
        <v>241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241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241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7BE8-6672-4401-ACDB-468013B5D018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242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243</v>
      </c>
      <c r="B6" s="15" t="s">
        <v>228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244</v>
      </c>
      <c r="B7" s="15" t="s">
        <v>228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245</v>
      </c>
      <c r="B8" s="15" t="s">
        <v>228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246</v>
      </c>
      <c r="B9" s="15" t="s">
        <v>228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228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228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E90E-937C-4F3E-BA8B-8337FC73B459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247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243</v>
      </c>
      <c r="B6" s="15" t="s">
        <v>239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244</v>
      </c>
      <c r="B7" s="15" t="s">
        <v>239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245</v>
      </c>
      <c r="B8" s="15" t="s">
        <v>239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246</v>
      </c>
      <c r="B9" s="15" t="s">
        <v>239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239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239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73E-860B-4207-8991-E2038459C747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248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243</v>
      </c>
      <c r="B6" s="15" t="s">
        <v>241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244</v>
      </c>
      <c r="B7" s="15" t="s">
        <v>241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245</v>
      </c>
      <c r="B8" s="15" t="s">
        <v>241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246</v>
      </c>
      <c r="B9" s="15" t="s">
        <v>241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241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241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821DD-D035-4F8A-A7F1-2C81D78574ED}">
  <dimension ref="C3:R26"/>
  <sheetViews>
    <sheetView topLeftCell="B1" zoomScale="79" workbookViewId="0">
      <selection activeCell="H21" sqref="H21"/>
    </sheetView>
  </sheetViews>
  <sheetFormatPr defaultRowHeight="14.4" x14ac:dyDescent="0.55000000000000004"/>
  <cols>
    <col min="3" max="3" width="24.15625" customWidth="1"/>
    <col min="6" max="6" width="14.83984375" customWidth="1"/>
    <col min="9" max="9" width="18" customWidth="1"/>
    <col min="11" max="11" width="10.578125" customWidth="1"/>
    <col min="12" max="12" width="12.83984375" customWidth="1"/>
    <col min="13" max="13" width="16.26171875" customWidth="1"/>
    <col min="15" max="15" width="27.41796875" bestFit="1" customWidth="1"/>
    <col min="16" max="16" width="9" customWidth="1"/>
    <col min="17" max="17" width="10.41796875" customWidth="1"/>
    <col min="18" max="18" width="12.83984375" customWidth="1"/>
  </cols>
  <sheetData>
    <row r="3" spans="3:18" ht="14.7" thickBot="1" x14ac:dyDescent="0.6"/>
    <row r="4" spans="3:18" ht="18.3" x14ac:dyDescent="0.7">
      <c r="C4" s="124" t="s">
        <v>293</v>
      </c>
      <c r="D4" s="125"/>
      <c r="E4" s="125"/>
      <c r="F4" s="126"/>
      <c r="I4" s="127" t="s">
        <v>43</v>
      </c>
      <c r="J4" s="128"/>
      <c r="K4" s="128"/>
      <c r="L4" s="128"/>
      <c r="M4" s="129"/>
      <c r="O4" s="124" t="s">
        <v>269</v>
      </c>
      <c r="P4" s="125"/>
      <c r="Q4" s="125"/>
      <c r="R4" s="126"/>
    </row>
    <row r="5" spans="3:18" x14ac:dyDescent="0.55000000000000004">
      <c r="C5" s="57" t="s">
        <v>44</v>
      </c>
      <c r="D5" s="56" t="s">
        <v>45</v>
      </c>
      <c r="E5" s="56" t="s">
        <v>46</v>
      </c>
      <c r="F5" s="58" t="s">
        <v>47</v>
      </c>
      <c r="I5" s="57" t="s">
        <v>48</v>
      </c>
      <c r="J5" s="56" t="s">
        <v>45</v>
      </c>
      <c r="K5" s="56" t="s">
        <v>49</v>
      </c>
      <c r="L5" s="56" t="s">
        <v>50</v>
      </c>
      <c r="M5" s="58" t="s">
        <v>51</v>
      </c>
      <c r="O5" s="57" t="s">
        <v>44</v>
      </c>
      <c r="P5" s="56" t="s">
        <v>45</v>
      </c>
      <c r="Q5" s="56" t="s">
        <v>46</v>
      </c>
      <c r="R5" s="58" t="s">
        <v>47</v>
      </c>
    </row>
    <row r="6" spans="3:18" x14ac:dyDescent="0.55000000000000004">
      <c r="C6" s="39" t="s">
        <v>52</v>
      </c>
      <c r="D6" s="111">
        <v>25</v>
      </c>
      <c r="E6" s="111">
        <v>10.44</v>
      </c>
      <c r="F6" s="54">
        <f>E6/D6</f>
        <v>0.41759999999999997</v>
      </c>
      <c r="I6" s="39" t="s">
        <v>281</v>
      </c>
      <c r="J6" s="111">
        <v>1</v>
      </c>
      <c r="K6" s="111">
        <v>10400</v>
      </c>
      <c r="L6" s="31">
        <f>J6*K6</f>
        <v>10400</v>
      </c>
      <c r="M6" s="54">
        <f>L6/12</f>
        <v>866.66666666666663</v>
      </c>
      <c r="O6" s="39" t="s">
        <v>52</v>
      </c>
      <c r="P6" s="111">
        <v>25</v>
      </c>
      <c r="Q6" s="111">
        <v>10.44</v>
      </c>
      <c r="R6" s="54">
        <f>Q6/P6</f>
        <v>0.41759999999999997</v>
      </c>
    </row>
    <row r="7" spans="3:18" x14ac:dyDescent="0.55000000000000004">
      <c r="C7" s="41" t="s">
        <v>53</v>
      </c>
      <c r="D7" s="111">
        <v>50</v>
      </c>
      <c r="E7" s="111">
        <v>16.18</v>
      </c>
      <c r="F7" s="60">
        <f>E7/D7</f>
        <v>0.3236</v>
      </c>
      <c r="I7" s="41" t="s">
        <v>54</v>
      </c>
      <c r="J7" s="111">
        <v>0</v>
      </c>
      <c r="K7" s="112">
        <v>35000</v>
      </c>
      <c r="L7" s="59">
        <f t="shared" ref="L7:L8" si="0">J7*K7</f>
        <v>0</v>
      </c>
      <c r="M7" s="60">
        <f t="shared" ref="M7:M8" si="1">L7/12</f>
        <v>0</v>
      </c>
      <c r="O7" s="41" t="s">
        <v>270</v>
      </c>
      <c r="P7" s="111">
        <v>4800</v>
      </c>
      <c r="Q7" s="111">
        <v>299.98</v>
      </c>
      <c r="R7" s="60">
        <f>Q7/P7</f>
        <v>6.2495833333333334E-2</v>
      </c>
    </row>
    <row r="8" spans="3:18" x14ac:dyDescent="0.55000000000000004">
      <c r="C8" s="39" t="s">
        <v>55</v>
      </c>
      <c r="D8" s="111">
        <v>1</v>
      </c>
      <c r="E8" s="111">
        <v>1.6</v>
      </c>
      <c r="F8" s="54">
        <f>E8/D8</f>
        <v>1.6</v>
      </c>
      <c r="I8" s="39" t="s">
        <v>288</v>
      </c>
      <c r="J8" s="111">
        <v>1</v>
      </c>
      <c r="K8" s="112">
        <v>50000</v>
      </c>
      <c r="L8" s="31">
        <f t="shared" si="0"/>
        <v>50000</v>
      </c>
      <c r="M8" s="54">
        <f t="shared" si="1"/>
        <v>4166.666666666667</v>
      </c>
      <c r="O8" s="39" t="s">
        <v>55</v>
      </c>
      <c r="P8" s="111">
        <v>1</v>
      </c>
      <c r="Q8" s="111">
        <v>1.6</v>
      </c>
      <c r="R8" s="54">
        <f>Q8/P8</f>
        <v>1.6</v>
      </c>
    </row>
    <row r="9" spans="3:18" x14ac:dyDescent="0.55000000000000004">
      <c r="C9" s="41" t="s">
        <v>56</v>
      </c>
      <c r="D9" s="111">
        <v>5000</v>
      </c>
      <c r="E9" s="111">
        <v>38.99</v>
      </c>
      <c r="F9" s="60">
        <f t="shared" ref="F9:F12" si="2">E9/D9</f>
        <v>7.7980000000000002E-3</v>
      </c>
      <c r="I9" s="39"/>
      <c r="J9" s="111"/>
      <c r="K9" s="111"/>
      <c r="L9" s="31"/>
      <c r="M9" s="45"/>
      <c r="O9" s="41" t="s">
        <v>56</v>
      </c>
      <c r="P9" s="111">
        <v>5000</v>
      </c>
      <c r="Q9" s="111">
        <v>38.99</v>
      </c>
      <c r="R9" s="60">
        <f t="shared" ref="R9:R12" si="3">Q9/P9</f>
        <v>7.7980000000000002E-3</v>
      </c>
    </row>
    <row r="10" spans="3:18" x14ac:dyDescent="0.55000000000000004">
      <c r="C10" s="39" t="s">
        <v>57</v>
      </c>
      <c r="D10" s="111">
        <v>500</v>
      </c>
      <c r="E10" s="111">
        <v>5.34</v>
      </c>
      <c r="F10" s="54">
        <f t="shared" si="2"/>
        <v>1.068E-2</v>
      </c>
      <c r="I10" s="39"/>
      <c r="J10" s="111"/>
      <c r="K10" s="111"/>
      <c r="L10" s="31"/>
      <c r="M10" s="45"/>
      <c r="O10" s="39" t="s">
        <v>57</v>
      </c>
      <c r="P10" s="111">
        <v>500</v>
      </c>
      <c r="Q10" s="111">
        <v>5.34</v>
      </c>
      <c r="R10" s="54">
        <f t="shared" si="3"/>
        <v>1.068E-2</v>
      </c>
    </row>
    <row r="11" spans="3:18" x14ac:dyDescent="0.55000000000000004">
      <c r="C11" s="41" t="s">
        <v>58</v>
      </c>
      <c r="D11" s="111">
        <v>100</v>
      </c>
      <c r="E11" s="111">
        <v>1</v>
      </c>
      <c r="F11" s="60">
        <f t="shared" si="2"/>
        <v>0.01</v>
      </c>
      <c r="I11" s="39"/>
      <c r="J11" s="111"/>
      <c r="K11" s="111"/>
      <c r="L11" s="31"/>
      <c r="M11" s="45"/>
      <c r="O11" s="41" t="s">
        <v>58</v>
      </c>
      <c r="P11" s="111">
        <v>100</v>
      </c>
      <c r="Q11" s="111">
        <v>1</v>
      </c>
      <c r="R11" s="60">
        <f t="shared" si="3"/>
        <v>0.01</v>
      </c>
    </row>
    <row r="12" spans="3:18" x14ac:dyDescent="0.55000000000000004">
      <c r="C12" s="39" t="s">
        <v>59</v>
      </c>
      <c r="D12" s="111">
        <v>200</v>
      </c>
      <c r="E12" s="111">
        <v>71.11</v>
      </c>
      <c r="F12" s="54">
        <f t="shared" si="2"/>
        <v>0.35554999999999998</v>
      </c>
      <c r="I12" s="39"/>
      <c r="J12" s="111"/>
      <c r="K12" s="111"/>
      <c r="L12" s="31"/>
      <c r="M12" s="45"/>
      <c r="O12" s="39" t="s">
        <v>59</v>
      </c>
      <c r="P12" s="111">
        <v>200</v>
      </c>
      <c r="Q12" s="111">
        <v>71.11</v>
      </c>
      <c r="R12" s="54">
        <f t="shared" si="3"/>
        <v>0.35554999999999998</v>
      </c>
    </row>
    <row r="13" spans="3:18" ht="15.9" thickBot="1" x14ac:dyDescent="0.65">
      <c r="C13" s="63" t="s">
        <v>60</v>
      </c>
      <c r="D13" s="64"/>
      <c r="E13" s="64"/>
      <c r="F13" s="65">
        <f>SUM(F6:F12)</f>
        <v>2.725228</v>
      </c>
      <c r="I13" s="61" t="s">
        <v>51</v>
      </c>
      <c r="J13" s="62"/>
      <c r="K13" s="62"/>
      <c r="L13" s="62"/>
      <c r="M13" s="67">
        <f>SUM(M6:M12)</f>
        <v>5033.3333333333339</v>
      </c>
      <c r="O13" s="63" t="s">
        <v>60</v>
      </c>
      <c r="P13" s="64"/>
      <c r="Q13" s="64"/>
      <c r="R13" s="65">
        <f>SUM(R6:R12)</f>
        <v>2.4641238333333333</v>
      </c>
    </row>
    <row r="16" spans="3:18" ht="14.7" thickBot="1" x14ac:dyDescent="0.6"/>
    <row r="17" spans="3:18" ht="20.7" thickBot="1" x14ac:dyDescent="0.8">
      <c r="I17" s="127" t="s">
        <v>267</v>
      </c>
      <c r="J17" s="128"/>
      <c r="K17" s="128"/>
      <c r="L17" s="128"/>
      <c r="M17" s="129"/>
      <c r="O17" s="130" t="s">
        <v>287</v>
      </c>
      <c r="P17" s="131"/>
      <c r="Q17" s="131"/>
      <c r="R17" s="132"/>
    </row>
    <row r="18" spans="3:18" ht="18.3" x14ac:dyDescent="0.7">
      <c r="C18" s="127" t="s">
        <v>284</v>
      </c>
      <c r="D18" s="128"/>
      <c r="E18" s="128"/>
      <c r="F18" s="129"/>
      <c r="I18" s="57" t="s">
        <v>268</v>
      </c>
      <c r="J18" s="56" t="s">
        <v>45</v>
      </c>
      <c r="K18" s="56" t="s">
        <v>49</v>
      </c>
      <c r="L18" s="56" t="s">
        <v>50</v>
      </c>
      <c r="M18" s="58" t="s">
        <v>51</v>
      </c>
      <c r="O18" s="57" t="s">
        <v>44</v>
      </c>
      <c r="P18" s="56" t="s">
        <v>45</v>
      </c>
      <c r="Q18" s="56" t="s">
        <v>46</v>
      </c>
      <c r="R18" s="58" t="s">
        <v>278</v>
      </c>
    </row>
    <row r="19" spans="3:18" x14ac:dyDescent="0.55000000000000004">
      <c r="C19" s="69" t="s">
        <v>44</v>
      </c>
      <c r="D19" s="68" t="s">
        <v>45</v>
      </c>
      <c r="E19" s="68" t="s">
        <v>46</v>
      </c>
      <c r="F19" s="70" t="s">
        <v>50</v>
      </c>
      <c r="I19" s="39" t="s">
        <v>263</v>
      </c>
      <c r="J19" s="111">
        <v>1</v>
      </c>
      <c r="K19" s="111">
        <v>10500</v>
      </c>
      <c r="L19" s="31">
        <f>J19*K19</f>
        <v>10500</v>
      </c>
      <c r="M19" s="54">
        <f>L19/12</f>
        <v>875</v>
      </c>
      <c r="O19" s="39" t="s">
        <v>279</v>
      </c>
      <c r="P19" s="31">
        <v>1000</v>
      </c>
      <c r="Q19" s="33">
        <f>F13</f>
        <v>2.725228</v>
      </c>
      <c r="R19" s="54">
        <f>P19*Q19</f>
        <v>2725.2280000000001</v>
      </c>
    </row>
    <row r="20" spans="3:18" x14ac:dyDescent="0.55000000000000004">
      <c r="C20" s="110" t="s">
        <v>61</v>
      </c>
      <c r="D20" s="111">
        <f>Overview!E19</f>
        <v>0</v>
      </c>
      <c r="E20" s="111">
        <v>0.53</v>
      </c>
      <c r="F20" s="54">
        <f>D20*E20</f>
        <v>0</v>
      </c>
      <c r="I20" s="41" t="s">
        <v>264</v>
      </c>
      <c r="J20" s="111">
        <v>1</v>
      </c>
      <c r="K20" s="112">
        <v>21540</v>
      </c>
      <c r="L20" s="59">
        <f t="shared" ref="L20:L21" si="4">J20*K20</f>
        <v>21540</v>
      </c>
      <c r="M20" s="60">
        <f t="shared" ref="M20:M21" si="5">L20/12</f>
        <v>1795</v>
      </c>
      <c r="O20" s="39" t="s">
        <v>280</v>
      </c>
      <c r="P20" s="111">
        <v>1</v>
      </c>
      <c r="Q20" s="103">
        <f>K8/12</f>
        <v>4166.666666666667</v>
      </c>
      <c r="R20" s="54">
        <f>P20*Q20</f>
        <v>4166.666666666667</v>
      </c>
    </row>
    <row r="21" spans="3:18" x14ac:dyDescent="0.55000000000000004">
      <c r="C21" s="110" t="s">
        <v>62</v>
      </c>
      <c r="D21" s="111">
        <f>Overview!E19</f>
        <v>0</v>
      </c>
      <c r="E21" s="111">
        <v>1.05</v>
      </c>
      <c r="F21" s="60">
        <f>D21*E21</f>
        <v>0</v>
      </c>
      <c r="I21" s="39" t="s">
        <v>289</v>
      </c>
      <c r="J21" s="111">
        <v>1</v>
      </c>
      <c r="K21" s="112">
        <v>12000</v>
      </c>
      <c r="L21" s="59">
        <f t="shared" si="4"/>
        <v>12000</v>
      </c>
      <c r="M21" s="60">
        <f t="shared" si="5"/>
        <v>1000</v>
      </c>
      <c r="O21" s="39" t="s">
        <v>281</v>
      </c>
      <c r="P21" s="111">
        <v>1</v>
      </c>
      <c r="Q21" s="103">
        <f>M6</f>
        <v>866.66666666666663</v>
      </c>
      <c r="R21" s="54">
        <f>P21*Q21</f>
        <v>866.66666666666663</v>
      </c>
    </row>
    <row r="22" spans="3:18" x14ac:dyDescent="0.55000000000000004">
      <c r="C22" s="110"/>
      <c r="D22" s="111"/>
      <c r="E22" s="111"/>
      <c r="F22" s="45"/>
      <c r="I22" s="39"/>
      <c r="J22" s="111"/>
      <c r="K22" s="111"/>
      <c r="L22" s="31"/>
      <c r="M22" s="45"/>
      <c r="O22" s="39" t="s">
        <v>282</v>
      </c>
      <c r="P22" s="31"/>
      <c r="Q22" s="31"/>
      <c r="R22" s="54">
        <f>SUM(R19:R21)</f>
        <v>7758.561333333334</v>
      </c>
    </row>
    <row r="23" spans="3:18" ht="18.600000000000001" thickBot="1" x14ac:dyDescent="0.75">
      <c r="C23" s="61" t="s">
        <v>51</v>
      </c>
      <c r="D23" s="62"/>
      <c r="E23" s="62"/>
      <c r="F23" s="67">
        <f>SUM(F20:F22)</f>
        <v>0</v>
      </c>
      <c r="I23" s="39"/>
      <c r="J23" s="111"/>
      <c r="K23" s="111"/>
      <c r="L23" s="31"/>
      <c r="M23" s="45"/>
      <c r="O23" s="87" t="s">
        <v>283</v>
      </c>
      <c r="P23" s="88"/>
      <c r="Q23" s="88"/>
      <c r="R23" s="89">
        <f>R22/1000</f>
        <v>7.7585613333333336</v>
      </c>
    </row>
    <row r="24" spans="3:18" x14ac:dyDescent="0.55000000000000004">
      <c r="I24" s="39"/>
      <c r="J24" s="111"/>
      <c r="K24" s="111"/>
      <c r="L24" s="31"/>
      <c r="M24" s="45"/>
    </row>
    <row r="25" spans="3:18" x14ac:dyDescent="0.55000000000000004">
      <c r="I25" s="39"/>
      <c r="J25" s="111"/>
      <c r="K25" s="111"/>
      <c r="L25" s="31"/>
      <c r="M25" s="45"/>
    </row>
    <row r="26" spans="3:18" ht="14.7" thickBot="1" x14ac:dyDescent="0.6">
      <c r="I26" s="61" t="s">
        <v>51</v>
      </c>
      <c r="J26" s="62"/>
      <c r="K26" s="62"/>
      <c r="L26" s="62"/>
      <c r="M26" s="67">
        <f>SUM(M19:M25)</f>
        <v>3670</v>
      </c>
    </row>
  </sheetData>
  <mergeCells count="6">
    <mergeCell ref="C4:F4"/>
    <mergeCell ref="I4:M4"/>
    <mergeCell ref="C18:F18"/>
    <mergeCell ref="I17:M17"/>
    <mergeCell ref="O4:R4"/>
    <mergeCell ref="O17:R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B3AD-6D13-434E-B817-B63BCD25B87D}">
  <dimension ref="A1:P60"/>
  <sheetViews>
    <sheetView topLeftCell="A2" workbookViewId="0">
      <pane xSplit="1" topLeftCell="B1" activePane="topRight" state="frozen"/>
      <selection pane="topRight" activeCell="A8" sqref="A8"/>
    </sheetView>
  </sheetViews>
  <sheetFormatPr defaultRowHeight="14.4" x14ac:dyDescent="0.55000000000000004"/>
  <cols>
    <col min="1" max="1" width="33.26171875" customWidth="1"/>
    <col min="2" max="2" width="28.15625" customWidth="1"/>
    <col min="3" max="3" width="12.83984375" customWidth="1"/>
    <col min="4" max="4" width="36" bestFit="1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2" x14ac:dyDescent="0.55000000000000004">
      <c r="A1" s="133" t="s">
        <v>63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6" ht="15.3" x14ac:dyDescent="0.55000000000000004">
      <c r="A2" s="3" t="s">
        <v>64</v>
      </c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3" x14ac:dyDescent="0.55000000000000004">
      <c r="A3" s="3" t="s">
        <v>65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15.3" x14ac:dyDescent="0.55000000000000004">
      <c r="A4" s="3"/>
      <c r="B4" s="4"/>
      <c r="C4" s="5"/>
      <c r="D4" s="4"/>
      <c r="E4" s="4"/>
      <c r="F4" s="4"/>
      <c r="G4" s="4"/>
      <c r="H4" s="4"/>
      <c r="I4" s="4"/>
      <c r="J4" s="4"/>
      <c r="K4" s="2"/>
      <c r="L4" s="2"/>
      <c r="M4" s="2"/>
      <c r="N4" s="2"/>
      <c r="O4" s="2"/>
      <c r="P4" s="2"/>
    </row>
    <row r="5" spans="1:16" ht="15.6" thickBot="1" x14ac:dyDescent="0.6">
      <c r="A5" s="28" t="s">
        <v>66</v>
      </c>
      <c r="B5" s="4"/>
      <c r="C5" s="5"/>
      <c r="D5" s="4"/>
      <c r="E5" s="4"/>
      <c r="F5" s="4"/>
      <c r="G5" s="4"/>
      <c r="H5" s="4"/>
      <c r="I5" s="4"/>
      <c r="J5" s="4"/>
      <c r="K5" s="2"/>
      <c r="L5" s="2"/>
      <c r="M5" s="2"/>
      <c r="N5" s="2"/>
      <c r="O5" s="2"/>
      <c r="P5" s="2"/>
    </row>
    <row r="6" spans="1:16" ht="39" thickTop="1" x14ac:dyDescent="0.55000000000000004">
      <c r="A6" s="6" t="s">
        <v>67</v>
      </c>
      <c r="B6" s="6" t="s">
        <v>68</v>
      </c>
      <c r="C6" s="7" t="s">
        <v>69</v>
      </c>
      <c r="D6" s="6" t="s">
        <v>70</v>
      </c>
      <c r="E6" s="6" t="s">
        <v>71</v>
      </c>
      <c r="F6" s="6" t="s">
        <v>72</v>
      </c>
      <c r="G6" s="6" t="s">
        <v>73</v>
      </c>
      <c r="H6" s="6" t="s">
        <v>74</v>
      </c>
      <c r="I6" s="8" t="s">
        <v>75</v>
      </c>
      <c r="J6" s="8" t="s">
        <v>76</v>
      </c>
    </row>
    <row r="7" spans="1:16" x14ac:dyDescent="0.55000000000000004">
      <c r="A7" s="9"/>
      <c r="B7" s="10"/>
      <c r="C7" s="9"/>
      <c r="D7" s="11"/>
      <c r="E7" s="12"/>
      <c r="F7" s="9"/>
      <c r="G7" s="13"/>
      <c r="H7" s="13"/>
      <c r="I7" s="14"/>
      <c r="J7" s="14"/>
    </row>
    <row r="8" spans="1:16" x14ac:dyDescent="0.55000000000000004">
      <c r="A8" s="15" t="s">
        <v>77</v>
      </c>
      <c r="B8" s="15" t="s">
        <v>78</v>
      </c>
      <c r="C8" s="15" t="s">
        <v>79</v>
      </c>
      <c r="D8" s="16" t="s">
        <v>80</v>
      </c>
      <c r="E8" s="17" t="s">
        <v>81</v>
      </c>
      <c r="F8" s="18" t="s">
        <v>82</v>
      </c>
      <c r="G8" s="16" t="s">
        <v>83</v>
      </c>
      <c r="H8" s="19" t="s">
        <v>84</v>
      </c>
      <c r="I8" s="20"/>
      <c r="J8" s="20"/>
    </row>
    <row r="9" spans="1:16" x14ac:dyDescent="0.55000000000000004">
      <c r="A9" s="15" t="s">
        <v>85</v>
      </c>
      <c r="B9" s="15" t="s">
        <v>86</v>
      </c>
      <c r="C9" s="15" t="s">
        <v>79</v>
      </c>
      <c r="D9" s="16" t="s">
        <v>87</v>
      </c>
      <c r="E9" s="17" t="s">
        <v>81</v>
      </c>
      <c r="F9" s="18" t="s">
        <v>82</v>
      </c>
      <c r="G9" s="16" t="s">
        <v>83</v>
      </c>
      <c r="H9" s="19" t="s">
        <v>88</v>
      </c>
      <c r="I9" s="20"/>
      <c r="J9" s="20"/>
    </row>
    <row r="10" spans="1:16" x14ac:dyDescent="0.55000000000000004">
      <c r="A10" s="15" t="s">
        <v>89</v>
      </c>
      <c r="B10" s="15" t="s">
        <v>90</v>
      </c>
      <c r="C10" s="15" t="s">
        <v>79</v>
      </c>
      <c r="D10" s="16" t="s">
        <v>91</v>
      </c>
      <c r="E10" s="17" t="s">
        <v>92</v>
      </c>
      <c r="F10" s="18" t="s">
        <v>93</v>
      </c>
      <c r="G10" s="16" t="s">
        <v>92</v>
      </c>
      <c r="H10" s="19" t="s">
        <v>94</v>
      </c>
      <c r="I10" s="20"/>
      <c r="J10" s="20"/>
    </row>
    <row r="11" spans="1:16" x14ac:dyDescent="0.55000000000000004">
      <c r="A11" s="15" t="s">
        <v>95</v>
      </c>
      <c r="B11" s="15" t="s">
        <v>96</v>
      </c>
      <c r="C11" s="15" t="s">
        <v>97</v>
      </c>
      <c r="D11" s="16" t="s">
        <v>98</v>
      </c>
      <c r="E11" s="17" t="s">
        <v>99</v>
      </c>
      <c r="F11" s="18" t="s">
        <v>100</v>
      </c>
      <c r="G11" s="19" t="s">
        <v>101</v>
      </c>
      <c r="H11" s="19" t="s">
        <v>102</v>
      </c>
      <c r="I11" s="20"/>
      <c r="J11" s="20"/>
    </row>
    <row r="12" spans="1:16" x14ac:dyDescent="0.55000000000000004">
      <c r="A12" s="15" t="s">
        <v>103</v>
      </c>
      <c r="B12" s="15" t="s">
        <v>96</v>
      </c>
      <c r="C12" s="15" t="s">
        <v>104</v>
      </c>
      <c r="D12" s="16" t="s">
        <v>98</v>
      </c>
      <c r="E12" s="17" t="s">
        <v>99</v>
      </c>
      <c r="F12" s="18" t="s">
        <v>100</v>
      </c>
      <c r="G12" s="19" t="s">
        <v>101</v>
      </c>
      <c r="H12" s="19" t="s">
        <v>102</v>
      </c>
      <c r="I12" s="19"/>
      <c r="J12" s="20"/>
    </row>
    <row r="13" spans="1:16" x14ac:dyDescent="0.55000000000000004">
      <c r="A13" s="15" t="s">
        <v>105</v>
      </c>
      <c r="B13" s="15" t="s">
        <v>106</v>
      </c>
      <c r="C13" s="15" t="s">
        <v>107</v>
      </c>
      <c r="D13" s="19" t="s">
        <v>108</v>
      </c>
      <c r="E13" s="18" t="s">
        <v>109</v>
      </c>
      <c r="F13" s="18" t="s">
        <v>110</v>
      </c>
      <c r="G13" s="19" t="s">
        <v>111</v>
      </c>
      <c r="H13" s="19" t="s">
        <v>112</v>
      </c>
      <c r="I13" s="20"/>
      <c r="J13" s="20"/>
    </row>
    <row r="14" spans="1:16" x14ac:dyDescent="0.55000000000000004">
      <c r="A14" s="15" t="s">
        <v>113</v>
      </c>
      <c r="B14" s="15" t="s">
        <v>106</v>
      </c>
      <c r="C14" s="15" t="s">
        <v>107</v>
      </c>
      <c r="D14" s="19" t="s">
        <v>108</v>
      </c>
      <c r="E14" s="18" t="s">
        <v>92</v>
      </c>
      <c r="F14" s="18" t="s">
        <v>110</v>
      </c>
      <c r="G14" s="19" t="s">
        <v>92</v>
      </c>
      <c r="H14" s="19" t="s">
        <v>114</v>
      </c>
      <c r="I14" s="20"/>
      <c r="J14" s="20"/>
    </row>
    <row r="15" spans="1:16" x14ac:dyDescent="0.55000000000000004">
      <c r="A15" s="15" t="s">
        <v>115</v>
      </c>
      <c r="B15" s="15" t="s">
        <v>106</v>
      </c>
      <c r="C15" s="15" t="s">
        <v>107</v>
      </c>
      <c r="D15" s="19" t="s">
        <v>108</v>
      </c>
      <c r="E15" s="18" t="s">
        <v>109</v>
      </c>
      <c r="F15" s="18" t="s">
        <v>110</v>
      </c>
      <c r="G15" s="19" t="s">
        <v>111</v>
      </c>
      <c r="H15" s="19" t="s">
        <v>116</v>
      </c>
      <c r="I15" s="20"/>
      <c r="J15" s="20"/>
    </row>
    <row r="16" spans="1:16" x14ac:dyDescent="0.55000000000000004">
      <c r="A16" s="15" t="s">
        <v>117</v>
      </c>
      <c r="B16" s="15" t="s">
        <v>106</v>
      </c>
      <c r="C16" s="15" t="s">
        <v>118</v>
      </c>
      <c r="D16" s="19" t="s">
        <v>119</v>
      </c>
      <c r="E16" s="18" t="s">
        <v>109</v>
      </c>
      <c r="F16" s="18" t="s">
        <v>120</v>
      </c>
      <c r="G16" s="19" t="s">
        <v>111</v>
      </c>
      <c r="H16" s="19" t="s">
        <v>121</v>
      </c>
      <c r="I16" s="20"/>
      <c r="J16" s="20"/>
    </row>
    <row r="17" spans="1:10" x14ac:dyDescent="0.55000000000000004">
      <c r="A17" s="21"/>
      <c r="B17" s="21"/>
      <c r="C17" s="21"/>
      <c r="D17" s="22"/>
      <c r="E17" s="23"/>
      <c r="F17" s="23"/>
      <c r="G17" s="22"/>
      <c r="H17" s="22"/>
      <c r="I17" s="24"/>
      <c r="J17" s="24"/>
    </row>
    <row r="18" spans="1:10" ht="14.7" thickBot="1" x14ac:dyDescent="0.6">
      <c r="A18" s="29" t="s">
        <v>122</v>
      </c>
      <c r="B18" s="21"/>
      <c r="C18" s="21"/>
      <c r="D18" s="22"/>
      <c r="E18" s="23"/>
      <c r="F18" s="23"/>
      <c r="G18" s="22"/>
      <c r="H18" s="22"/>
      <c r="I18" s="24"/>
      <c r="J18" s="22"/>
    </row>
    <row r="19" spans="1:10" ht="39" thickTop="1" x14ac:dyDescent="0.55000000000000004">
      <c r="A19" s="6" t="s">
        <v>67</v>
      </c>
      <c r="B19" s="6" t="s">
        <v>68</v>
      </c>
      <c r="C19" s="7" t="s">
        <v>69</v>
      </c>
      <c r="D19" s="6" t="s">
        <v>70</v>
      </c>
      <c r="E19" s="6" t="s">
        <v>71</v>
      </c>
      <c r="F19" s="6" t="s">
        <v>72</v>
      </c>
      <c r="G19" s="6" t="s">
        <v>73</v>
      </c>
      <c r="H19" s="6" t="s">
        <v>74</v>
      </c>
      <c r="I19" s="8" t="s">
        <v>75</v>
      </c>
      <c r="J19" s="8" t="s">
        <v>76</v>
      </c>
    </row>
    <row r="20" spans="1:10" x14ac:dyDescent="0.55000000000000004">
      <c r="A20" s="9"/>
      <c r="B20" s="10"/>
      <c r="C20" s="9"/>
      <c r="D20" s="11"/>
      <c r="E20" s="12"/>
      <c r="F20" s="9"/>
      <c r="G20" s="13"/>
      <c r="H20" s="13"/>
      <c r="I20" s="14"/>
      <c r="J20" s="14"/>
    </row>
    <row r="21" spans="1:10" x14ac:dyDescent="0.55000000000000004">
      <c r="A21" s="15" t="s">
        <v>123</v>
      </c>
      <c r="B21" s="15" t="s">
        <v>96</v>
      </c>
      <c r="C21" s="15" t="s">
        <v>124</v>
      </c>
      <c r="D21" s="16" t="s">
        <v>125</v>
      </c>
      <c r="E21" s="17" t="s">
        <v>109</v>
      </c>
      <c r="F21" s="18" t="s">
        <v>61</v>
      </c>
      <c r="G21" s="19" t="s">
        <v>101</v>
      </c>
      <c r="H21" s="19" t="s">
        <v>126</v>
      </c>
      <c r="I21" s="20"/>
      <c r="J21" s="20"/>
    </row>
    <row r="22" spans="1:10" x14ac:dyDescent="0.55000000000000004">
      <c r="A22" s="15" t="s">
        <v>127</v>
      </c>
      <c r="B22" s="15" t="s">
        <v>128</v>
      </c>
      <c r="C22" s="15" t="s">
        <v>129</v>
      </c>
      <c r="D22" s="16" t="s">
        <v>92</v>
      </c>
      <c r="E22" s="17" t="s">
        <v>130</v>
      </c>
      <c r="F22" s="18" t="s">
        <v>131</v>
      </c>
      <c r="G22" s="16" t="s">
        <v>92</v>
      </c>
      <c r="H22" s="19" t="s">
        <v>132</v>
      </c>
      <c r="I22" s="20"/>
      <c r="J22" s="20"/>
    </row>
    <row r="23" spans="1:10" x14ac:dyDescent="0.55000000000000004">
      <c r="A23" s="15" t="s">
        <v>133</v>
      </c>
      <c r="B23" s="15" t="s">
        <v>134</v>
      </c>
      <c r="C23" s="15" t="s">
        <v>135</v>
      </c>
      <c r="D23" s="16" t="s">
        <v>136</v>
      </c>
      <c r="E23" s="17" t="s">
        <v>130</v>
      </c>
      <c r="F23" s="18" t="s">
        <v>93</v>
      </c>
      <c r="G23" s="16" t="s">
        <v>92</v>
      </c>
      <c r="H23" s="19" t="s">
        <v>137</v>
      </c>
      <c r="I23" s="20"/>
      <c r="J23" s="20"/>
    </row>
    <row r="24" spans="1:10" x14ac:dyDescent="0.55000000000000004">
      <c r="A24" s="15" t="s">
        <v>138</v>
      </c>
      <c r="B24" s="15" t="s">
        <v>139</v>
      </c>
      <c r="C24" s="15" t="s">
        <v>124</v>
      </c>
      <c r="D24" s="16" t="s">
        <v>140</v>
      </c>
      <c r="E24" s="17" t="s">
        <v>130</v>
      </c>
      <c r="F24" s="18" t="s">
        <v>141</v>
      </c>
      <c r="G24" s="16" t="s">
        <v>142</v>
      </c>
      <c r="H24" s="19" t="s">
        <v>143</v>
      </c>
      <c r="I24" s="19"/>
      <c r="J24" s="20"/>
    </row>
    <row r="25" spans="1:10" x14ac:dyDescent="0.55000000000000004">
      <c r="A25" s="15" t="s">
        <v>144</v>
      </c>
      <c r="B25" s="15" t="s">
        <v>145</v>
      </c>
      <c r="C25" s="15" t="s">
        <v>124</v>
      </c>
      <c r="D25" s="19" t="s">
        <v>92</v>
      </c>
      <c r="E25" s="18" t="s">
        <v>109</v>
      </c>
      <c r="F25" s="18" t="s">
        <v>146</v>
      </c>
      <c r="G25" s="19" t="s">
        <v>147</v>
      </c>
      <c r="H25" s="19" t="s">
        <v>148</v>
      </c>
      <c r="I25" s="19"/>
      <c r="J25" s="20"/>
    </row>
    <row r="26" spans="1:10" x14ac:dyDescent="0.55000000000000004">
      <c r="A26" s="15" t="s">
        <v>149</v>
      </c>
      <c r="B26" s="15" t="s">
        <v>150</v>
      </c>
      <c r="C26" s="15" t="s">
        <v>124</v>
      </c>
      <c r="D26" s="19" t="s">
        <v>151</v>
      </c>
      <c r="E26" s="18" t="s">
        <v>92</v>
      </c>
      <c r="F26" s="18" t="s">
        <v>146</v>
      </c>
      <c r="G26" s="19" t="s">
        <v>92</v>
      </c>
      <c r="H26" s="19" t="s">
        <v>152</v>
      </c>
      <c r="I26" s="19"/>
      <c r="J26" s="20"/>
    </row>
    <row r="27" spans="1:10" x14ac:dyDescent="0.55000000000000004">
      <c r="A27" s="15"/>
      <c r="B27" s="15"/>
      <c r="C27" s="15"/>
      <c r="D27" s="19"/>
      <c r="E27" s="18"/>
      <c r="F27" s="18"/>
      <c r="G27" s="19"/>
      <c r="H27" s="19"/>
      <c r="I27" s="19"/>
      <c r="J27" s="20"/>
    </row>
    <row r="28" spans="1:10" x14ac:dyDescent="0.55000000000000004">
      <c r="A28" s="135" t="s">
        <v>153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0" x14ac:dyDescent="0.55000000000000004">
      <c r="A29" s="15" t="s">
        <v>154</v>
      </c>
      <c r="B29" s="15" t="s">
        <v>78</v>
      </c>
      <c r="C29" s="15"/>
      <c r="D29" s="16" t="s">
        <v>155</v>
      </c>
      <c r="E29" s="17" t="s">
        <v>99</v>
      </c>
      <c r="F29" s="18" t="s">
        <v>99</v>
      </c>
      <c r="G29" s="16" t="s">
        <v>156</v>
      </c>
      <c r="H29" s="19" t="s">
        <v>157</v>
      </c>
      <c r="I29" s="19"/>
      <c r="J29" s="20"/>
    </row>
    <row r="30" spans="1:10" x14ac:dyDescent="0.55000000000000004">
      <c r="A30" s="15" t="s">
        <v>158</v>
      </c>
      <c r="B30" s="15" t="s">
        <v>78</v>
      </c>
      <c r="C30" s="15"/>
      <c r="D30" s="16" t="s">
        <v>159</v>
      </c>
      <c r="E30" s="17" t="s">
        <v>99</v>
      </c>
      <c r="F30" s="18" t="s">
        <v>99</v>
      </c>
      <c r="G30" s="16" t="s">
        <v>92</v>
      </c>
      <c r="H30" s="19" t="s">
        <v>160</v>
      </c>
      <c r="I30" s="20"/>
      <c r="J30" s="20"/>
    </row>
    <row r="31" spans="1:10" x14ac:dyDescent="0.55000000000000004">
      <c r="A31" s="15" t="s">
        <v>161</v>
      </c>
      <c r="B31" s="15" t="s">
        <v>78</v>
      </c>
      <c r="C31" s="15"/>
      <c r="D31" s="16" t="s">
        <v>159</v>
      </c>
      <c r="E31" s="17" t="s">
        <v>99</v>
      </c>
      <c r="F31" s="18" t="s">
        <v>162</v>
      </c>
      <c r="G31" s="19" t="s">
        <v>101</v>
      </c>
      <c r="H31" s="19" t="s">
        <v>163</v>
      </c>
      <c r="I31" s="20"/>
      <c r="J31" s="20"/>
    </row>
    <row r="32" spans="1:10" x14ac:dyDescent="0.55000000000000004">
      <c r="A32" s="15" t="s">
        <v>164</v>
      </c>
      <c r="B32" s="15" t="s">
        <v>78</v>
      </c>
      <c r="C32" s="15"/>
      <c r="D32" s="16" t="s">
        <v>159</v>
      </c>
      <c r="E32" s="17" t="s">
        <v>99</v>
      </c>
      <c r="F32" s="18" t="s">
        <v>165</v>
      </c>
      <c r="G32" s="19" t="s">
        <v>101</v>
      </c>
      <c r="H32" s="19" t="s">
        <v>166</v>
      </c>
      <c r="I32" s="19"/>
      <c r="J32" s="20"/>
    </row>
    <row r="33" spans="1:16" x14ac:dyDescent="0.55000000000000004">
      <c r="A33" s="15" t="s">
        <v>167</v>
      </c>
      <c r="B33" s="15" t="s">
        <v>78</v>
      </c>
      <c r="C33" s="15"/>
      <c r="D33" s="16" t="s">
        <v>159</v>
      </c>
      <c r="E33" s="17" t="s">
        <v>99</v>
      </c>
      <c r="F33" s="18" t="s">
        <v>168</v>
      </c>
      <c r="G33" s="19" t="s">
        <v>101</v>
      </c>
      <c r="H33" s="19" t="s">
        <v>169</v>
      </c>
      <c r="I33" s="19"/>
      <c r="J33" s="20"/>
    </row>
    <row r="34" spans="1:16" x14ac:dyDescent="0.55000000000000004">
      <c r="A34" s="15" t="s">
        <v>170</v>
      </c>
      <c r="B34" s="15" t="s">
        <v>78</v>
      </c>
      <c r="C34" s="15"/>
      <c r="D34" s="16" t="s">
        <v>159</v>
      </c>
      <c r="E34" s="17" t="s">
        <v>99</v>
      </c>
      <c r="F34" s="18" t="s">
        <v>171</v>
      </c>
      <c r="G34" s="19" t="s">
        <v>101</v>
      </c>
      <c r="H34" s="19" t="s">
        <v>172</v>
      </c>
      <c r="I34" s="19"/>
      <c r="J34" s="19"/>
    </row>
    <row r="35" spans="1:16" x14ac:dyDescent="0.55000000000000004">
      <c r="A35" s="15" t="s">
        <v>173</v>
      </c>
      <c r="B35" s="15" t="s">
        <v>78</v>
      </c>
      <c r="C35" s="15"/>
      <c r="D35" s="16" t="s">
        <v>159</v>
      </c>
      <c r="E35" s="17" t="s">
        <v>99</v>
      </c>
      <c r="F35" s="18" t="s">
        <v>99</v>
      </c>
      <c r="G35" s="19" t="s">
        <v>101</v>
      </c>
      <c r="H35" s="19" t="s">
        <v>174</v>
      </c>
      <c r="I35" s="20"/>
      <c r="J35" s="20"/>
    </row>
    <row r="36" spans="1:16" x14ac:dyDescent="0.55000000000000004">
      <c r="A36" s="15" t="s">
        <v>175</v>
      </c>
      <c r="B36" s="15" t="s">
        <v>78</v>
      </c>
      <c r="C36" s="15"/>
      <c r="D36" s="16" t="s">
        <v>159</v>
      </c>
      <c r="E36" s="17" t="s">
        <v>99</v>
      </c>
      <c r="F36" s="18" t="s">
        <v>176</v>
      </c>
      <c r="G36" s="19" t="s">
        <v>101</v>
      </c>
      <c r="H36" s="19" t="s">
        <v>177</v>
      </c>
      <c r="I36" s="20"/>
      <c r="J36" s="20"/>
    </row>
    <row r="37" spans="1:16" x14ac:dyDescent="0.55000000000000004">
      <c r="A37" s="15" t="s">
        <v>178</v>
      </c>
      <c r="B37" s="15" t="s">
        <v>78</v>
      </c>
      <c r="C37" s="15"/>
      <c r="D37" s="16" t="s">
        <v>159</v>
      </c>
      <c r="E37" s="17" t="s">
        <v>99</v>
      </c>
      <c r="F37" s="18" t="s">
        <v>179</v>
      </c>
      <c r="G37" s="19" t="s">
        <v>101</v>
      </c>
      <c r="H37" s="19" t="s">
        <v>180</v>
      </c>
      <c r="I37" s="19"/>
      <c r="J37" s="19"/>
    </row>
    <row r="38" spans="1:16" x14ac:dyDescent="0.55000000000000004">
      <c r="A38" s="15" t="s">
        <v>181</v>
      </c>
      <c r="B38" s="15" t="s">
        <v>182</v>
      </c>
      <c r="C38" s="15"/>
      <c r="D38" s="16" t="s">
        <v>183</v>
      </c>
      <c r="E38" s="17" t="s">
        <v>99</v>
      </c>
      <c r="F38" s="18" t="s">
        <v>179</v>
      </c>
      <c r="G38" s="16" t="s">
        <v>99</v>
      </c>
      <c r="H38" s="19" t="s">
        <v>184</v>
      </c>
      <c r="I38" s="20"/>
      <c r="J38" s="19"/>
    </row>
    <row r="39" spans="1:16" x14ac:dyDescent="0.55000000000000004">
      <c r="A39" s="21" t="s">
        <v>185</v>
      </c>
      <c r="B39" s="15" t="s">
        <v>182</v>
      </c>
      <c r="C39" s="21"/>
      <c r="D39" s="22" t="s">
        <v>183</v>
      </c>
      <c r="E39" s="17" t="s">
        <v>99</v>
      </c>
      <c r="F39" s="23" t="s">
        <v>185</v>
      </c>
      <c r="G39" s="22" t="s">
        <v>99</v>
      </c>
      <c r="H39" s="19" t="s">
        <v>186</v>
      </c>
      <c r="I39" s="24"/>
      <c r="J39" s="22"/>
    </row>
    <row r="40" spans="1:16" x14ac:dyDescent="0.55000000000000004">
      <c r="A40" s="21"/>
      <c r="B40" s="21"/>
      <c r="C40" s="21"/>
      <c r="D40" s="22"/>
      <c r="E40" s="23"/>
      <c r="F40" s="23"/>
      <c r="G40" s="22"/>
      <c r="H40" s="22"/>
      <c r="I40" s="24"/>
      <c r="J40" s="22"/>
    </row>
    <row r="41" spans="1:16" ht="14.7" thickBot="1" x14ac:dyDescent="0.6">
      <c r="A41" s="29" t="s">
        <v>187</v>
      </c>
      <c r="B41" s="21"/>
      <c r="C41" s="21"/>
      <c r="D41" s="22"/>
      <c r="E41" s="23"/>
      <c r="F41" s="23"/>
      <c r="G41" s="22"/>
      <c r="H41" s="22"/>
      <c r="I41" s="24"/>
      <c r="J41" s="22"/>
    </row>
    <row r="42" spans="1:16" ht="26.1" thickTop="1" x14ac:dyDescent="0.55000000000000004">
      <c r="A42" s="6" t="s">
        <v>67</v>
      </c>
      <c r="B42" s="6" t="s">
        <v>68</v>
      </c>
      <c r="C42" s="7" t="s">
        <v>69</v>
      </c>
      <c r="D42" s="6" t="s">
        <v>70</v>
      </c>
      <c r="E42" s="6" t="s">
        <v>71</v>
      </c>
      <c r="F42" s="6" t="s">
        <v>72</v>
      </c>
      <c r="G42" s="6" t="s">
        <v>73</v>
      </c>
      <c r="H42" s="6" t="s">
        <v>74</v>
      </c>
      <c r="I42" s="8"/>
      <c r="J42" s="8" t="s">
        <v>76</v>
      </c>
    </row>
    <row r="43" spans="1:16" x14ac:dyDescent="0.55000000000000004">
      <c r="A43" s="15"/>
      <c r="B43" s="15"/>
      <c r="C43" s="15"/>
      <c r="D43" s="16"/>
      <c r="E43" s="16"/>
      <c r="F43" s="18"/>
      <c r="G43" s="16"/>
      <c r="H43" s="19"/>
      <c r="I43" s="19"/>
      <c r="J43" s="19"/>
      <c r="K43" s="10"/>
      <c r="L43" s="10"/>
      <c r="M43" s="10"/>
      <c r="N43" s="10"/>
      <c r="O43" s="10"/>
      <c r="P43" s="10"/>
    </row>
    <row r="44" spans="1:16" x14ac:dyDescent="0.55000000000000004">
      <c r="A44" s="15" t="s">
        <v>188</v>
      </c>
      <c r="B44" s="15" t="s">
        <v>189</v>
      </c>
      <c r="C44" s="15" t="s">
        <v>190</v>
      </c>
      <c r="D44" s="25" t="s">
        <v>191</v>
      </c>
      <c r="E44" s="17" t="s">
        <v>99</v>
      </c>
      <c r="F44" s="18" t="s">
        <v>192</v>
      </c>
      <c r="G44" s="16" t="s">
        <v>99</v>
      </c>
      <c r="H44" s="19" t="s">
        <v>193</v>
      </c>
      <c r="I44" s="20"/>
      <c r="J44" s="20"/>
    </row>
    <row r="45" spans="1:16" x14ac:dyDescent="0.55000000000000004">
      <c r="A45" s="15" t="s">
        <v>194</v>
      </c>
      <c r="B45" s="15" t="s">
        <v>195</v>
      </c>
      <c r="C45" s="15" t="s">
        <v>190</v>
      </c>
      <c r="D45" s="25" t="s">
        <v>196</v>
      </c>
      <c r="E45" s="17" t="s">
        <v>99</v>
      </c>
      <c r="F45" s="18" t="s">
        <v>197</v>
      </c>
      <c r="G45" s="16" t="s">
        <v>99</v>
      </c>
      <c r="H45" s="19" t="s">
        <v>198</v>
      </c>
      <c r="I45" s="20"/>
      <c r="J45" s="20"/>
    </row>
    <row r="46" spans="1:16" x14ac:dyDescent="0.55000000000000004">
      <c r="A46" s="15" t="s">
        <v>199</v>
      </c>
      <c r="B46" s="15" t="s">
        <v>78</v>
      </c>
      <c r="C46" s="15" t="s">
        <v>200</v>
      </c>
      <c r="D46" s="16" t="s">
        <v>201</v>
      </c>
      <c r="E46" s="17" t="s">
        <v>92</v>
      </c>
      <c r="F46" s="18" t="s">
        <v>202</v>
      </c>
      <c r="G46" s="19" t="s">
        <v>101</v>
      </c>
      <c r="H46" s="19" t="s">
        <v>203</v>
      </c>
      <c r="I46" s="20"/>
      <c r="J46" s="20"/>
      <c r="K46" s="10"/>
      <c r="L46" s="10"/>
      <c r="M46" s="10"/>
      <c r="N46" s="10"/>
      <c r="O46" s="10"/>
      <c r="P46" s="10"/>
    </row>
    <row r="47" spans="1:16" x14ac:dyDescent="0.55000000000000004">
      <c r="A47" s="15" t="s">
        <v>204</v>
      </c>
      <c r="B47" s="15" t="s">
        <v>205</v>
      </c>
      <c r="C47" s="15" t="s">
        <v>206</v>
      </c>
      <c r="D47" s="16" t="s">
        <v>207</v>
      </c>
      <c r="E47" s="17" t="s">
        <v>92</v>
      </c>
      <c r="F47" s="18" t="s">
        <v>208</v>
      </c>
      <c r="G47" s="16" t="s">
        <v>92</v>
      </c>
      <c r="H47" s="19" t="s">
        <v>209</v>
      </c>
      <c r="I47" s="20"/>
      <c r="J47" s="20"/>
      <c r="K47" s="10"/>
      <c r="L47" s="10"/>
      <c r="M47" s="10"/>
      <c r="N47" s="10"/>
      <c r="O47" s="10"/>
      <c r="P47" s="10"/>
    </row>
    <row r="48" spans="1:16" x14ac:dyDescent="0.55000000000000004">
      <c r="A48" s="15" t="s">
        <v>210</v>
      </c>
      <c r="B48" s="15" t="s">
        <v>205</v>
      </c>
      <c r="C48" s="15" t="s">
        <v>200</v>
      </c>
      <c r="D48" s="16" t="s">
        <v>92</v>
      </c>
      <c r="E48" s="17" t="s">
        <v>92</v>
      </c>
      <c r="F48" s="18" t="s">
        <v>211</v>
      </c>
      <c r="G48" s="16" t="s">
        <v>92</v>
      </c>
      <c r="H48" s="19" t="s">
        <v>212</v>
      </c>
      <c r="I48" s="19"/>
      <c r="J48" s="20"/>
    </row>
    <row r="49" spans="1:16" x14ac:dyDescent="0.55000000000000004">
      <c r="A49" s="15"/>
      <c r="B49" s="15"/>
      <c r="C49" s="15"/>
      <c r="D49" s="16"/>
      <c r="E49" s="17"/>
      <c r="F49" s="18"/>
      <c r="G49" s="16"/>
      <c r="H49" s="19"/>
      <c r="I49" s="19"/>
      <c r="J49" s="19"/>
    </row>
    <row r="50" spans="1:16" ht="14.7" thickBot="1" x14ac:dyDescent="0.6">
      <c r="A50" s="137" t="s">
        <v>213</v>
      </c>
      <c r="B50" s="138"/>
      <c r="C50" s="138"/>
      <c r="D50" s="138"/>
      <c r="E50" s="138"/>
      <c r="F50" s="138"/>
      <c r="G50" s="138"/>
      <c r="H50" s="138"/>
      <c r="I50" s="138"/>
      <c r="J50" s="138"/>
    </row>
    <row r="51" spans="1:16" ht="26.1" thickTop="1" x14ac:dyDescent="0.55000000000000004">
      <c r="A51" s="6" t="s">
        <v>67</v>
      </c>
      <c r="B51" s="6" t="s">
        <v>68</v>
      </c>
      <c r="C51" s="7" t="s">
        <v>69</v>
      </c>
      <c r="D51" s="6" t="s">
        <v>70</v>
      </c>
      <c r="E51" s="6" t="s">
        <v>71</v>
      </c>
      <c r="F51" s="6" t="s">
        <v>72</v>
      </c>
      <c r="G51" s="6" t="s">
        <v>73</v>
      </c>
      <c r="H51" s="6" t="s">
        <v>74</v>
      </c>
      <c r="I51" s="8"/>
      <c r="J51" s="8" t="s">
        <v>76</v>
      </c>
    </row>
    <row r="52" spans="1:16" x14ac:dyDescent="0.55000000000000004">
      <c r="A52" s="15"/>
      <c r="B52" s="15"/>
      <c r="C52" s="15"/>
      <c r="D52" s="16"/>
      <c r="E52" s="16"/>
      <c r="F52" s="18"/>
      <c r="G52" s="16"/>
      <c r="H52" s="19"/>
      <c r="I52" s="19"/>
      <c r="J52" s="19"/>
      <c r="K52" s="10"/>
      <c r="L52" s="10"/>
      <c r="M52" s="10"/>
      <c r="N52" s="10"/>
      <c r="O52" s="10"/>
      <c r="P52" s="10"/>
    </row>
    <row r="53" spans="1:16" x14ac:dyDescent="0.55000000000000004">
      <c r="A53" s="10" t="s">
        <v>214</v>
      </c>
      <c r="B53" s="10" t="s">
        <v>215</v>
      </c>
      <c r="C53" s="10" t="s">
        <v>216</v>
      </c>
      <c r="D53" s="26" t="s">
        <v>217</v>
      </c>
      <c r="E53" s="10" t="s">
        <v>92</v>
      </c>
      <c r="F53" s="10" t="s">
        <v>92</v>
      </c>
      <c r="G53" s="10" t="s">
        <v>218</v>
      </c>
      <c r="H53" s="10" t="s">
        <v>219</v>
      </c>
      <c r="I53" s="10"/>
      <c r="J53" s="10"/>
      <c r="K53" s="10"/>
      <c r="L53" s="10"/>
      <c r="M53" s="10"/>
      <c r="N53" s="10"/>
      <c r="O53" s="10"/>
      <c r="P53" s="10"/>
    </row>
    <row r="54" spans="1:16" x14ac:dyDescent="0.55000000000000004">
      <c r="A54" s="10" t="s">
        <v>220</v>
      </c>
      <c r="B54" s="10" t="s">
        <v>221</v>
      </c>
      <c r="C54" s="10" t="s">
        <v>216</v>
      </c>
      <c r="D54" s="26" t="s">
        <v>217</v>
      </c>
      <c r="E54" s="10" t="s">
        <v>92</v>
      </c>
      <c r="F54" s="10" t="s">
        <v>92</v>
      </c>
      <c r="G54" s="10" t="s">
        <v>92</v>
      </c>
      <c r="H54" s="10" t="s">
        <v>222</v>
      </c>
      <c r="I54" s="10"/>
      <c r="J54" s="10"/>
      <c r="K54" s="10"/>
      <c r="L54" s="10"/>
      <c r="M54" s="10"/>
      <c r="N54" s="10"/>
      <c r="O54" s="10"/>
      <c r="P54" s="10"/>
    </row>
    <row r="55" spans="1:16" x14ac:dyDescent="0.55000000000000004">
      <c r="D55" s="27"/>
    </row>
    <row r="56" spans="1:16" x14ac:dyDescent="0.55000000000000004">
      <c r="D56" s="27"/>
    </row>
    <row r="57" spans="1:16" x14ac:dyDescent="0.55000000000000004">
      <c r="D57" s="27"/>
    </row>
    <row r="58" spans="1:16" x14ac:dyDescent="0.55000000000000004">
      <c r="D58" s="27"/>
    </row>
    <row r="59" spans="1:16" x14ac:dyDescent="0.55000000000000004">
      <c r="D59" s="27"/>
    </row>
    <row r="60" spans="1:16" x14ac:dyDescent="0.55000000000000004">
      <c r="D60" s="27"/>
    </row>
  </sheetData>
  <mergeCells count="3">
    <mergeCell ref="A1:J1"/>
    <mergeCell ref="A28:J28"/>
    <mergeCell ref="A50:J50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9717-1996-4A84-B373-48F6C6586593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257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227</v>
      </c>
      <c r="B6" s="15" t="s">
        <v>228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229</v>
      </c>
      <c r="B7" s="15" t="s">
        <v>228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230</v>
      </c>
      <c r="B8" s="15" t="s">
        <v>228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231</v>
      </c>
      <c r="B9" s="15" t="s">
        <v>228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9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9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228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228</v>
      </c>
      <c r="C14" s="108">
        <v>0</v>
      </c>
      <c r="D14" s="19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 t="s">
        <v>292</v>
      </c>
      <c r="B27" s="21"/>
      <c r="C27" s="21"/>
      <c r="D27" s="22"/>
      <c r="E27" s="23">
        <f>SUM(E19:E26)+SUM(E6:E14)</f>
        <v>0</v>
      </c>
      <c r="F27" s="23">
        <f>SUM(F19:F26)+SUM(F6:F14)</f>
        <v>0</v>
      </c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5AA9-2D89-4B44-BD57-240553F9ADDE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258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227</v>
      </c>
      <c r="B6" s="15" t="s">
        <v>228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229</v>
      </c>
      <c r="B7" s="15" t="s">
        <v>228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230</v>
      </c>
      <c r="B8" s="15" t="s">
        <v>228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231</v>
      </c>
      <c r="B9" s="15" t="s">
        <v>228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228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228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8BBB0-F646-4891-80B6-6EE97634813A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259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227</v>
      </c>
      <c r="B6" s="15" t="s">
        <v>228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229</v>
      </c>
      <c r="B7" s="15" t="s">
        <v>228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230</v>
      </c>
      <c r="B8" s="15" t="s">
        <v>228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231</v>
      </c>
      <c r="B9" s="15" t="s">
        <v>228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228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228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7A83-C82A-4360-91BA-73B7F52E6CB8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260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227</v>
      </c>
      <c r="B6" s="15" t="s">
        <v>228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229</v>
      </c>
      <c r="B7" s="15" t="s">
        <v>228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230</v>
      </c>
      <c r="B8" s="15" t="s">
        <v>228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231</v>
      </c>
      <c r="B9" s="15" t="s">
        <v>228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228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228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9D4E-8A06-4278-BB40-20D1AA04C0CB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261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227</v>
      </c>
      <c r="B6" s="15" t="s">
        <v>228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229</v>
      </c>
      <c r="B7" s="15" t="s">
        <v>228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230</v>
      </c>
      <c r="B8" s="15" t="s">
        <v>228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231</v>
      </c>
      <c r="B9" s="15" t="s">
        <v>228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228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228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A10B-84E8-4AE5-A2E1-30E08455DB6C}">
  <dimension ref="A1:P29"/>
  <sheetViews>
    <sheetView workbookViewId="0">
      <pane xSplit="1" topLeftCell="B1" activePane="topRight" state="frozen"/>
      <selection pane="topRight" activeCell="C14" sqref="C14"/>
    </sheetView>
  </sheetViews>
  <sheetFormatPr defaultRowHeight="14.4" x14ac:dyDescent="0.55000000000000004"/>
  <cols>
    <col min="1" max="1" width="34.15625" customWidth="1"/>
    <col min="2" max="2" width="28.15625" customWidth="1"/>
    <col min="3" max="3" width="12.83984375" customWidth="1"/>
    <col min="4" max="4" width="19.26171875" customWidth="1"/>
    <col min="5" max="5" width="11.578125" customWidth="1"/>
    <col min="6" max="6" width="25.41796875" bestFit="1" customWidth="1"/>
    <col min="7" max="7" width="33" bestFit="1" customWidth="1"/>
    <col min="8" max="8" width="81.83984375" bestFit="1" customWidth="1"/>
  </cols>
  <sheetData>
    <row r="1" spans="1:16" ht="25.15" customHeight="1" x14ac:dyDescent="0.55000000000000004">
      <c r="A1" s="133" t="s">
        <v>262</v>
      </c>
      <c r="B1" s="134"/>
      <c r="C1" s="30"/>
      <c r="D1" s="30"/>
      <c r="E1" s="30"/>
      <c r="F1" s="30"/>
      <c r="G1" s="30"/>
      <c r="H1" s="30"/>
      <c r="I1" s="30"/>
      <c r="J1" s="30"/>
    </row>
    <row r="2" spans="1:16" ht="15.3" x14ac:dyDescent="0.55000000000000004">
      <c r="A2" s="3"/>
      <c r="B2" s="4"/>
      <c r="C2" s="5"/>
      <c r="D2" s="4"/>
      <c r="E2" s="4"/>
      <c r="F2" s="4"/>
      <c r="G2" s="4"/>
      <c r="H2" s="4"/>
      <c r="I2" s="4"/>
      <c r="J2" s="4"/>
      <c r="K2" s="2"/>
      <c r="L2" s="2"/>
      <c r="M2" s="2"/>
      <c r="N2" s="2"/>
      <c r="O2" s="2"/>
      <c r="P2" s="2"/>
    </row>
    <row r="3" spans="1:16" ht="15.6" thickBot="1" x14ac:dyDescent="0.6">
      <c r="A3" s="28" t="s">
        <v>66</v>
      </c>
      <c r="B3" s="4"/>
      <c r="C3" s="5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</row>
    <row r="4" spans="1:16" ht="26.1" thickTop="1" x14ac:dyDescent="0.55000000000000004">
      <c r="A4" s="6" t="s">
        <v>67</v>
      </c>
      <c r="B4" s="6" t="s">
        <v>70</v>
      </c>
      <c r="C4" s="7" t="s">
        <v>224</v>
      </c>
      <c r="D4" s="6" t="s">
        <v>225</v>
      </c>
      <c r="E4" s="6" t="s">
        <v>28</v>
      </c>
      <c r="F4" s="6" t="s">
        <v>226</v>
      </c>
      <c r="G4" s="6"/>
      <c r="H4" s="6"/>
      <c r="I4" s="8"/>
      <c r="J4" s="8"/>
    </row>
    <row r="5" spans="1:16" x14ac:dyDescent="0.55000000000000004">
      <c r="A5" s="9"/>
      <c r="B5" s="10"/>
      <c r="C5" s="9"/>
      <c r="D5" s="11"/>
      <c r="E5" s="12"/>
      <c r="F5" s="9"/>
      <c r="G5" s="13"/>
      <c r="H5" s="13"/>
      <c r="I5" s="14"/>
      <c r="J5" s="14"/>
    </row>
    <row r="6" spans="1:16" x14ac:dyDescent="0.55000000000000004">
      <c r="A6" s="15" t="s">
        <v>227</v>
      </c>
      <c r="B6" s="15" t="s">
        <v>228</v>
      </c>
      <c r="C6" s="107">
        <f>Overview!C19</f>
        <v>0</v>
      </c>
      <c r="D6" s="139">
        <v>1.4999999999999999E-2</v>
      </c>
      <c r="E6" s="17">
        <f>C6*D6</f>
        <v>0</v>
      </c>
      <c r="F6" s="18"/>
      <c r="G6" s="16"/>
      <c r="H6" s="19"/>
      <c r="I6" s="20"/>
      <c r="J6" s="20"/>
    </row>
    <row r="7" spans="1:16" x14ac:dyDescent="0.55000000000000004">
      <c r="A7" s="15" t="s">
        <v>229</v>
      </c>
      <c r="B7" s="15" t="s">
        <v>228</v>
      </c>
      <c r="C7" s="107">
        <f>Overview!C19</f>
        <v>0</v>
      </c>
      <c r="D7" s="139">
        <v>1.4999999999999999E-2</v>
      </c>
      <c r="E7" s="17">
        <f t="shared" ref="E7:E14" si="0">C7*D7</f>
        <v>0</v>
      </c>
      <c r="F7" s="18"/>
      <c r="G7" s="16"/>
      <c r="H7" s="19"/>
      <c r="I7" s="20"/>
      <c r="J7" s="20"/>
    </row>
    <row r="8" spans="1:16" x14ac:dyDescent="0.55000000000000004">
      <c r="A8" s="15" t="s">
        <v>230</v>
      </c>
      <c r="B8" s="15" t="s">
        <v>228</v>
      </c>
      <c r="C8" s="107">
        <f>Overview!C19</f>
        <v>0</v>
      </c>
      <c r="D8" s="139">
        <v>1.4999999999999999E-2</v>
      </c>
      <c r="E8" s="17">
        <f t="shared" si="0"/>
        <v>0</v>
      </c>
      <c r="F8" s="18"/>
      <c r="G8" s="16"/>
      <c r="H8" s="19"/>
      <c r="I8" s="20"/>
      <c r="J8" s="20"/>
    </row>
    <row r="9" spans="1:16" x14ac:dyDescent="0.55000000000000004">
      <c r="A9" s="15" t="s">
        <v>231</v>
      </c>
      <c r="B9" s="15" t="s">
        <v>228</v>
      </c>
      <c r="C9" s="107">
        <f>Overview!C19</f>
        <v>0</v>
      </c>
      <c r="D9" s="139">
        <v>1.4999999999999999E-2</v>
      </c>
      <c r="E9" s="17">
        <f t="shared" si="0"/>
        <v>0</v>
      </c>
      <c r="F9" s="18"/>
      <c r="G9" s="16"/>
      <c r="H9" s="19"/>
      <c r="I9" s="20"/>
      <c r="J9" s="20"/>
    </row>
    <row r="10" spans="1:16" x14ac:dyDescent="0.55000000000000004">
      <c r="A10" s="15" t="s">
        <v>89</v>
      </c>
      <c r="B10" s="15" t="s">
        <v>232</v>
      </c>
      <c r="C10" s="15">
        <f>Overview!E19*0.2</f>
        <v>0</v>
      </c>
      <c r="D10" s="139">
        <v>5.0000000000000001E-4</v>
      </c>
      <c r="E10" s="17">
        <f t="shared" si="0"/>
        <v>0</v>
      </c>
      <c r="F10" s="18"/>
      <c r="G10" s="16"/>
      <c r="H10" s="19"/>
      <c r="I10" s="20"/>
      <c r="J10" s="20"/>
    </row>
    <row r="11" spans="1:16" x14ac:dyDescent="0.55000000000000004">
      <c r="A11" s="15" t="s">
        <v>105</v>
      </c>
      <c r="B11" s="15" t="s">
        <v>106</v>
      </c>
      <c r="C11" s="15"/>
      <c r="D11" s="140">
        <v>0</v>
      </c>
      <c r="E11" s="17">
        <f t="shared" si="0"/>
        <v>0</v>
      </c>
      <c r="F11" s="18"/>
      <c r="G11" s="19"/>
      <c r="H11" s="19"/>
      <c r="I11" s="20"/>
      <c r="J11" s="20"/>
    </row>
    <row r="12" spans="1:16" x14ac:dyDescent="0.55000000000000004">
      <c r="A12" s="15" t="s">
        <v>113</v>
      </c>
      <c r="B12" s="15" t="s">
        <v>106</v>
      </c>
      <c r="C12" s="15"/>
      <c r="D12" s="140">
        <v>0</v>
      </c>
      <c r="E12" s="17">
        <f t="shared" si="0"/>
        <v>0</v>
      </c>
      <c r="F12" s="18"/>
      <c r="G12" s="19"/>
      <c r="H12" s="19"/>
      <c r="I12" s="20"/>
      <c r="J12" s="20"/>
    </row>
    <row r="13" spans="1:16" x14ac:dyDescent="0.55000000000000004">
      <c r="A13" s="15" t="s">
        <v>233</v>
      </c>
      <c r="B13" s="15" t="s">
        <v>228</v>
      </c>
      <c r="C13" s="15">
        <f>SUM(C6:C9)</f>
        <v>0</v>
      </c>
      <c r="D13" s="140">
        <v>5.0000000000000001E-4</v>
      </c>
      <c r="E13" s="17">
        <f t="shared" si="0"/>
        <v>0</v>
      </c>
      <c r="F13" s="18"/>
      <c r="G13" s="19"/>
      <c r="H13" s="19"/>
      <c r="I13" s="20"/>
      <c r="J13" s="20"/>
    </row>
    <row r="14" spans="1:16" x14ac:dyDescent="0.55000000000000004">
      <c r="A14" s="15" t="s">
        <v>117</v>
      </c>
      <c r="B14" s="15" t="s">
        <v>228</v>
      </c>
      <c r="C14" s="108">
        <v>0</v>
      </c>
      <c r="D14" s="140">
        <v>0</v>
      </c>
      <c r="E14" s="17">
        <f t="shared" si="0"/>
        <v>0</v>
      </c>
      <c r="F14" s="18"/>
      <c r="G14" s="19"/>
      <c r="H14" s="19"/>
      <c r="I14" s="20"/>
      <c r="J14" s="20"/>
    </row>
    <row r="15" spans="1:16" x14ac:dyDescent="0.55000000000000004">
      <c r="A15" s="21"/>
      <c r="B15" s="21"/>
      <c r="C15" s="21"/>
      <c r="D15" s="22"/>
      <c r="E15" s="23"/>
      <c r="F15" s="23"/>
      <c r="G15" s="22"/>
      <c r="H15" s="22"/>
      <c r="I15" s="24"/>
      <c r="J15" s="24"/>
    </row>
    <row r="16" spans="1:16" ht="14.7" thickBot="1" x14ac:dyDescent="0.6">
      <c r="A16" s="29" t="s">
        <v>122</v>
      </c>
      <c r="B16" s="21"/>
      <c r="C16" s="21"/>
      <c r="D16" s="22"/>
      <c r="E16" s="23"/>
      <c r="F16" s="23"/>
      <c r="G16" s="22"/>
      <c r="H16" s="22"/>
      <c r="I16" s="24"/>
      <c r="J16" s="22"/>
    </row>
    <row r="17" spans="1:10" ht="26.1" thickTop="1" x14ac:dyDescent="0.55000000000000004">
      <c r="A17" s="6" t="s">
        <v>67</v>
      </c>
      <c r="B17" s="6" t="s">
        <v>68</v>
      </c>
      <c r="C17" s="7" t="s">
        <v>224</v>
      </c>
      <c r="D17" s="6" t="s">
        <v>225</v>
      </c>
      <c r="E17" s="6" t="s">
        <v>28</v>
      </c>
      <c r="F17" s="6" t="s">
        <v>226</v>
      </c>
      <c r="G17" s="6"/>
      <c r="H17" s="6"/>
      <c r="I17" s="8"/>
      <c r="J17" s="8"/>
    </row>
    <row r="18" spans="1:10" x14ac:dyDescent="0.55000000000000004">
      <c r="A18" s="9"/>
      <c r="B18" s="10"/>
      <c r="C18" s="9"/>
      <c r="D18" s="11"/>
      <c r="E18" s="12"/>
      <c r="F18" s="9"/>
      <c r="G18" s="13"/>
      <c r="H18" s="13"/>
      <c r="I18" s="14"/>
      <c r="J18" s="14"/>
    </row>
    <row r="19" spans="1:10" x14ac:dyDescent="0.55000000000000004">
      <c r="A19" s="15" t="s">
        <v>138</v>
      </c>
      <c r="B19" s="15" t="s">
        <v>232</v>
      </c>
      <c r="C19" s="15">
        <f>Overview!E19</f>
        <v>0</v>
      </c>
      <c r="D19" s="72">
        <v>0</v>
      </c>
      <c r="E19" s="17">
        <f>C19*D19</f>
        <v>0</v>
      </c>
      <c r="F19" s="18"/>
      <c r="G19" s="16"/>
      <c r="H19" s="19"/>
      <c r="I19" s="19"/>
      <c r="J19" s="20"/>
    </row>
    <row r="20" spans="1:10" x14ac:dyDescent="0.55000000000000004">
      <c r="A20" s="15" t="s">
        <v>234</v>
      </c>
      <c r="B20" s="15" t="s">
        <v>232</v>
      </c>
      <c r="C20" s="15">
        <f>Overview!E19</f>
        <v>0</v>
      </c>
      <c r="D20" s="72">
        <v>0</v>
      </c>
      <c r="E20" s="17">
        <f t="shared" ref="E20:E24" si="1">C20*D20</f>
        <v>0</v>
      </c>
      <c r="F20" s="18"/>
      <c r="G20" s="19"/>
      <c r="H20" s="19"/>
      <c r="I20" s="20"/>
      <c r="J20" s="20"/>
    </row>
    <row r="21" spans="1:10" x14ac:dyDescent="0.55000000000000004">
      <c r="A21" s="15" t="s">
        <v>127</v>
      </c>
      <c r="B21" s="15" t="s">
        <v>128</v>
      </c>
      <c r="C21" s="15">
        <v>0</v>
      </c>
      <c r="D21" s="72">
        <v>0</v>
      </c>
      <c r="E21" s="17">
        <f t="shared" si="1"/>
        <v>0</v>
      </c>
      <c r="F21" s="18"/>
      <c r="G21" s="16"/>
      <c r="H21" s="19"/>
      <c r="I21" s="20"/>
      <c r="J21" s="20"/>
    </row>
    <row r="22" spans="1:10" x14ac:dyDescent="0.55000000000000004">
      <c r="A22" s="15" t="s">
        <v>133</v>
      </c>
      <c r="B22" s="15" t="s">
        <v>235</v>
      </c>
      <c r="C22" s="108">
        <v>0</v>
      </c>
      <c r="D22" s="72">
        <v>0.2</v>
      </c>
      <c r="E22" s="17">
        <f t="shared" si="1"/>
        <v>0</v>
      </c>
      <c r="F22" s="18"/>
      <c r="G22" s="16"/>
      <c r="H22" s="19"/>
      <c r="I22" s="20"/>
      <c r="J22" s="20"/>
    </row>
    <row r="23" spans="1:10" x14ac:dyDescent="0.55000000000000004">
      <c r="A23" s="15" t="s">
        <v>236</v>
      </c>
      <c r="B23" s="15" t="s">
        <v>235</v>
      </c>
      <c r="C23" s="15">
        <v>0</v>
      </c>
      <c r="D23" s="72">
        <v>0</v>
      </c>
      <c r="E23" s="17">
        <f t="shared" si="1"/>
        <v>0</v>
      </c>
      <c r="F23" s="18"/>
      <c r="G23" s="16"/>
      <c r="H23" s="19"/>
      <c r="I23" s="20"/>
      <c r="J23" s="20"/>
    </row>
    <row r="24" spans="1:10" x14ac:dyDescent="0.55000000000000004">
      <c r="A24" s="15" t="s">
        <v>144</v>
      </c>
      <c r="B24" s="15" t="s">
        <v>145</v>
      </c>
      <c r="C24" s="15">
        <v>0</v>
      </c>
      <c r="D24" s="73">
        <v>0</v>
      </c>
      <c r="E24" s="17">
        <f t="shared" si="1"/>
        <v>0</v>
      </c>
      <c r="F24" s="18"/>
      <c r="G24" s="19"/>
      <c r="H24" s="19"/>
      <c r="I24" s="19"/>
      <c r="J24" s="20"/>
    </row>
    <row r="25" spans="1:10" x14ac:dyDescent="0.55000000000000004">
      <c r="A25" s="15" t="s">
        <v>237</v>
      </c>
      <c r="B25" s="15" t="s">
        <v>150</v>
      </c>
      <c r="C25" s="15">
        <v>0</v>
      </c>
      <c r="D25" s="73">
        <v>0</v>
      </c>
      <c r="E25" s="109">
        <v>0</v>
      </c>
      <c r="F25" s="18"/>
      <c r="G25" s="19"/>
      <c r="H25" s="19"/>
      <c r="I25" s="19"/>
      <c r="J25" s="20"/>
    </row>
    <row r="26" spans="1:10" x14ac:dyDescent="0.55000000000000004">
      <c r="A26" s="15"/>
      <c r="B26" s="15"/>
      <c r="C26" s="15"/>
      <c r="D26" s="19"/>
      <c r="E26" s="18"/>
      <c r="F26" s="18"/>
      <c r="G26" s="19"/>
      <c r="H26" s="19"/>
      <c r="I26" s="19"/>
      <c r="J26" s="20"/>
    </row>
    <row r="27" spans="1:10" x14ac:dyDescent="0.55000000000000004">
      <c r="A27" s="21"/>
      <c r="B27" s="21"/>
      <c r="C27" s="21"/>
      <c r="D27" s="22"/>
      <c r="E27" s="23"/>
      <c r="F27" s="23"/>
      <c r="G27" s="22"/>
      <c r="H27" s="22"/>
      <c r="I27" s="24"/>
      <c r="J27" s="22"/>
    </row>
    <row r="28" spans="1:10" x14ac:dyDescent="0.55000000000000004">
      <c r="D28" s="27"/>
    </row>
    <row r="29" spans="1:10" x14ac:dyDescent="0.55000000000000004">
      <c r="D29" s="27"/>
    </row>
  </sheetData>
  <mergeCells count="1">
    <mergeCell ref="A1:B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Overview</vt:lpstr>
      <vt:lpstr>Costs</vt:lpstr>
      <vt:lpstr>Key</vt:lpstr>
      <vt:lpstr>January</vt:lpstr>
      <vt:lpstr>Feb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Spencer</dc:creator>
  <cp:keywords/>
  <dc:description/>
  <cp:lastModifiedBy>Adam Spencer</cp:lastModifiedBy>
  <cp:revision/>
  <dcterms:created xsi:type="dcterms:W3CDTF">2022-07-14T14:47:31Z</dcterms:created>
  <dcterms:modified xsi:type="dcterms:W3CDTF">2023-07-12T03:17:11Z</dcterms:modified>
  <cp:category/>
  <cp:contentStatus/>
</cp:coreProperties>
</file>